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.nhlapho\AppData\Local\Microsoft\Windows\INetCache\Content.Outlook\SD3ECPJX\"/>
    </mc:Choice>
  </mc:AlternateContent>
  <bookViews>
    <workbookView xWindow="0" yWindow="0" windowWidth="24000" windowHeight="9650" firstSheet="1" activeTab="1"/>
  </bookViews>
  <sheets>
    <sheet name="Proposed Compliment" sheetId="9" state="hidden" r:id="rId1"/>
    <sheet name="Current Compliment" sheetId="10" r:id="rId2"/>
    <sheet name="Current Compliment (3)" sheetId="12" state="hidden" r:id="rId3"/>
    <sheet name="Current Compliment (2)" sheetId="11" state="hidden" r:id="rId4"/>
  </sheets>
  <definedNames>
    <definedName name="_xlnm._FilterDatabase" localSheetId="1" hidden="1">'Current Compliment'!#REF!</definedName>
    <definedName name="_xlnm._FilterDatabase" localSheetId="3" hidden="1">'Current Compliment (2)'!#REF!</definedName>
    <definedName name="_xlnm._FilterDatabase" localSheetId="2" hidden="1">'Current Compliment (3)'!#REF!</definedName>
    <definedName name="_xlnm._FilterDatabase" localSheetId="0" hidden="1">'Proposed Compliment'!#REF!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8" i="10" l="1"/>
  <c r="L45" i="10"/>
  <c r="M45" i="10" s="1"/>
  <c r="L44" i="10"/>
  <c r="M44" i="10" s="1"/>
  <c r="L43" i="10"/>
  <c r="M43" i="10" s="1"/>
  <c r="L42" i="10"/>
  <c r="M42" i="10" s="1"/>
  <c r="L41" i="10"/>
  <c r="M41" i="10" s="1"/>
  <c r="L40" i="10"/>
  <c r="M40" i="10" s="1"/>
  <c r="L39" i="10"/>
  <c r="M39" i="10" s="1"/>
  <c r="M38" i="10"/>
  <c r="L37" i="10"/>
  <c r="M37" i="10" s="1"/>
  <c r="M36" i="10"/>
  <c r="L36" i="10"/>
  <c r="L35" i="10"/>
  <c r="M35" i="10" s="1"/>
  <c r="K19" i="10"/>
  <c r="K11" i="10"/>
  <c r="L32" i="10"/>
  <c r="M32" i="10" s="1"/>
  <c r="L31" i="10"/>
  <c r="M31" i="10" s="1"/>
  <c r="L30" i="10"/>
  <c r="M30" i="10" s="1"/>
  <c r="L29" i="10"/>
  <c r="M29" i="10" s="1"/>
  <c r="L28" i="10"/>
  <c r="M28" i="10" s="1"/>
  <c r="L27" i="10"/>
  <c r="M27" i="10" s="1"/>
  <c r="L26" i="10"/>
  <c r="M26" i="10" s="1"/>
  <c r="L25" i="10"/>
  <c r="M25" i="10" s="1"/>
  <c r="L24" i="10"/>
  <c r="M24" i="10" s="1"/>
  <c r="L23" i="10"/>
  <c r="M23" i="10" s="1"/>
  <c r="L22" i="10"/>
  <c r="M22" i="10" s="1"/>
  <c r="L21" i="10"/>
  <c r="M21" i="10" s="1"/>
  <c r="L20" i="10"/>
  <c r="M20" i="10" s="1"/>
  <c r="L19" i="10"/>
  <c r="M19" i="10" s="1"/>
  <c r="L18" i="10"/>
  <c r="M18" i="10" s="1"/>
  <c r="L17" i="10"/>
  <c r="M17" i="10" s="1"/>
  <c r="L16" i="10"/>
  <c r="M16" i="10" s="1"/>
  <c r="L15" i="10"/>
  <c r="M15" i="10" s="1"/>
  <c r="L14" i="10"/>
  <c r="M14" i="10" s="1"/>
  <c r="L13" i="10"/>
  <c r="M13" i="10" s="1"/>
  <c r="L12" i="10"/>
  <c r="M12" i="10" s="1"/>
  <c r="K12" i="10"/>
  <c r="K13" i="10"/>
  <c r="K14" i="10"/>
  <c r="K15" i="10"/>
  <c r="K16" i="10"/>
  <c r="K17" i="10"/>
  <c r="K18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L11" i="10"/>
  <c r="M11" i="10" s="1"/>
  <c r="N11" i="10" s="1"/>
  <c r="J45" i="10" l="1"/>
  <c r="K45" i="10" s="1"/>
  <c r="J44" i="10"/>
  <c r="K44" i="10" s="1"/>
  <c r="J43" i="10"/>
  <c r="K43" i="10" s="1"/>
  <c r="J42" i="10"/>
  <c r="K42" i="10" s="1"/>
  <c r="J41" i="10"/>
  <c r="K41" i="10" s="1"/>
  <c r="J40" i="10"/>
  <c r="K40" i="10" s="1"/>
  <c r="J39" i="10"/>
  <c r="K39" i="10" s="1"/>
  <c r="J38" i="10"/>
  <c r="K38" i="10" s="1"/>
  <c r="J37" i="10"/>
  <c r="K37" i="10" s="1"/>
  <c r="J36" i="10"/>
  <c r="K36" i="10" s="1"/>
  <c r="J35" i="10"/>
  <c r="K35" i="10" s="1"/>
  <c r="N35" i="10" s="1"/>
  <c r="J28" i="10"/>
  <c r="J29" i="10"/>
  <c r="J30" i="10"/>
  <c r="J31" i="10"/>
  <c r="J32" i="10"/>
  <c r="N40" i="10" l="1"/>
  <c r="N42" i="10"/>
  <c r="N32" i="10"/>
  <c r="N28" i="10"/>
  <c r="N30" i="10"/>
  <c r="N29" i="10"/>
  <c r="N31" i="10"/>
  <c r="N39" i="10" l="1"/>
  <c r="N43" i="10"/>
  <c r="N36" i="10"/>
  <c r="N44" i="10"/>
  <c r="N38" i="10"/>
  <c r="N41" i="10"/>
  <c r="N37" i="10"/>
  <c r="N45" i="10"/>
  <c r="G38" i="12" l="1"/>
  <c r="G37" i="12"/>
  <c r="G36" i="12"/>
  <c r="G35" i="12"/>
  <c r="G34" i="12"/>
  <c r="G33" i="12"/>
  <c r="G32" i="12"/>
  <c r="N32" i="12" s="1"/>
  <c r="G31" i="12"/>
  <c r="N31" i="12" s="1"/>
  <c r="G30" i="12"/>
  <c r="N30" i="12" s="1"/>
  <c r="G29" i="12"/>
  <c r="G27" i="12"/>
  <c r="G26" i="12"/>
  <c r="G25" i="12"/>
  <c r="G24" i="12"/>
  <c r="G23" i="12"/>
  <c r="N23" i="12" s="1"/>
  <c r="G22" i="12"/>
  <c r="N22" i="12" s="1"/>
  <c r="G21" i="12"/>
  <c r="G20" i="12"/>
  <c r="G19" i="12"/>
  <c r="G18" i="12"/>
  <c r="G17" i="12"/>
  <c r="G16" i="12"/>
  <c r="G15" i="12"/>
  <c r="N15" i="12" s="1"/>
  <c r="G14" i="12"/>
  <c r="N14" i="12" s="1"/>
  <c r="G13" i="12"/>
  <c r="G12" i="12"/>
  <c r="N36" i="12"/>
  <c r="N44" i="12"/>
  <c r="I44" i="12"/>
  <c r="J44" i="12" s="1"/>
  <c r="K44" i="12" s="1"/>
  <c r="L44" i="12" s="1"/>
  <c r="M44" i="12" s="1"/>
  <c r="O43" i="12"/>
  <c r="N43" i="12"/>
  <c r="N42" i="12"/>
  <c r="I42" i="12"/>
  <c r="J42" i="12" s="1"/>
  <c r="K42" i="12" s="1"/>
  <c r="L42" i="12" s="1"/>
  <c r="M42" i="12" s="1"/>
  <c r="N41" i="12"/>
  <c r="I41" i="12"/>
  <c r="J41" i="12" s="1"/>
  <c r="K41" i="12" s="1"/>
  <c r="L41" i="12" s="1"/>
  <c r="M41" i="12" s="1"/>
  <c r="N40" i="12"/>
  <c r="I40" i="12"/>
  <c r="J40" i="12" s="1"/>
  <c r="K40" i="12" s="1"/>
  <c r="L40" i="12" s="1"/>
  <c r="M40" i="12" s="1"/>
  <c r="N39" i="12"/>
  <c r="N38" i="12"/>
  <c r="N37" i="12"/>
  <c r="N35" i="12"/>
  <c r="N34" i="12"/>
  <c r="N33" i="12"/>
  <c r="N29" i="12"/>
  <c r="N28" i="12"/>
  <c r="N27" i="12"/>
  <c r="N26" i="12"/>
  <c r="N25" i="12"/>
  <c r="N24" i="12"/>
  <c r="N21" i="12"/>
  <c r="N20" i="12"/>
  <c r="N19" i="12"/>
  <c r="N18" i="12"/>
  <c r="N17" i="12"/>
  <c r="N16" i="12"/>
  <c r="N13" i="12"/>
  <c r="N12" i="12"/>
  <c r="N11" i="12"/>
  <c r="K50" i="12" l="1"/>
  <c r="L50" i="12" s="1"/>
  <c r="K49" i="11" l="1"/>
  <c r="L49" i="11" s="1"/>
  <c r="G11" i="11"/>
  <c r="I38" i="11"/>
  <c r="J38" i="11" s="1"/>
  <c r="K38" i="11" s="1"/>
  <c r="L38" i="11" s="1"/>
  <c r="M38" i="11" s="1"/>
  <c r="I37" i="11"/>
  <c r="J37" i="11" s="1"/>
  <c r="K37" i="11" s="1"/>
  <c r="L37" i="11" s="1"/>
  <c r="M37" i="11" s="1"/>
  <c r="I36" i="11"/>
  <c r="J36" i="11" s="1"/>
  <c r="K36" i="11" s="1"/>
  <c r="L36" i="11" s="1"/>
  <c r="M36" i="11" s="1"/>
  <c r="I35" i="11"/>
  <c r="J35" i="11" s="1"/>
  <c r="K35" i="11" s="1"/>
  <c r="L35" i="11" s="1"/>
  <c r="M35" i="11" s="1"/>
  <c r="I34" i="11"/>
  <c r="J34" i="11" s="1"/>
  <c r="K34" i="11" s="1"/>
  <c r="L34" i="11" s="1"/>
  <c r="M34" i="11" s="1"/>
  <c r="I33" i="11"/>
  <c r="J33" i="11" s="1"/>
  <c r="K33" i="11" s="1"/>
  <c r="L33" i="11" s="1"/>
  <c r="M33" i="11" s="1"/>
  <c r="I32" i="11"/>
  <c r="J32" i="11" s="1"/>
  <c r="K32" i="11" s="1"/>
  <c r="L32" i="11" s="1"/>
  <c r="M32" i="11" s="1"/>
  <c r="I31" i="11"/>
  <c r="J31" i="11" s="1"/>
  <c r="K31" i="11" s="1"/>
  <c r="L31" i="11" s="1"/>
  <c r="M31" i="11" s="1"/>
  <c r="G30" i="11"/>
  <c r="I30" i="11" s="1"/>
  <c r="J30" i="11" s="1"/>
  <c r="K30" i="11" s="1"/>
  <c r="L30" i="11" s="1"/>
  <c r="M30" i="11" s="1"/>
  <c r="G29" i="11"/>
  <c r="I29" i="11" s="1"/>
  <c r="J29" i="11" s="1"/>
  <c r="K29" i="11" s="1"/>
  <c r="L29" i="11" s="1"/>
  <c r="M29" i="11" s="1"/>
  <c r="J27" i="11"/>
  <c r="K27" i="11" s="1"/>
  <c r="L27" i="11" s="1"/>
  <c r="M27" i="11" s="1"/>
  <c r="I27" i="11"/>
  <c r="I26" i="11"/>
  <c r="J26" i="11" s="1"/>
  <c r="K26" i="11" s="1"/>
  <c r="L26" i="11" s="1"/>
  <c r="M26" i="11" s="1"/>
  <c r="I25" i="11"/>
  <c r="J25" i="11" s="1"/>
  <c r="K25" i="11" s="1"/>
  <c r="L25" i="11" s="1"/>
  <c r="M25" i="11" s="1"/>
  <c r="I24" i="11"/>
  <c r="J24" i="11" s="1"/>
  <c r="K24" i="11" s="1"/>
  <c r="L24" i="11" s="1"/>
  <c r="M24" i="11" s="1"/>
  <c r="I23" i="11"/>
  <c r="J23" i="11" s="1"/>
  <c r="K23" i="11" s="1"/>
  <c r="L23" i="11" s="1"/>
  <c r="M23" i="11" s="1"/>
  <c r="I22" i="11"/>
  <c r="J22" i="11" s="1"/>
  <c r="K22" i="11" s="1"/>
  <c r="L22" i="11" s="1"/>
  <c r="M22" i="11" s="1"/>
  <c r="J21" i="11"/>
  <c r="K21" i="11" s="1"/>
  <c r="L21" i="11" s="1"/>
  <c r="M21" i="11" s="1"/>
  <c r="I21" i="11"/>
  <c r="I20" i="11"/>
  <c r="J20" i="11" s="1"/>
  <c r="K20" i="11" s="1"/>
  <c r="L20" i="11" s="1"/>
  <c r="M20" i="11" s="1"/>
  <c r="I19" i="11"/>
  <c r="J19" i="11" s="1"/>
  <c r="K19" i="11" s="1"/>
  <c r="L19" i="11" s="1"/>
  <c r="M19" i="11" s="1"/>
  <c r="I18" i="11"/>
  <c r="J18" i="11" s="1"/>
  <c r="K18" i="11" s="1"/>
  <c r="L18" i="11" s="1"/>
  <c r="M18" i="11" s="1"/>
  <c r="I17" i="11"/>
  <c r="J17" i="11" s="1"/>
  <c r="K17" i="11" s="1"/>
  <c r="L17" i="11" s="1"/>
  <c r="M17" i="11" s="1"/>
  <c r="I16" i="11"/>
  <c r="J16" i="11" s="1"/>
  <c r="K16" i="11" s="1"/>
  <c r="L16" i="11" s="1"/>
  <c r="M16" i="11" s="1"/>
  <c r="I15" i="11"/>
  <c r="J15" i="11" s="1"/>
  <c r="K15" i="11" s="1"/>
  <c r="L15" i="11" s="1"/>
  <c r="M15" i="11" s="1"/>
  <c r="I14" i="11"/>
  <c r="J14" i="11" s="1"/>
  <c r="K14" i="11" s="1"/>
  <c r="L14" i="11" s="1"/>
  <c r="M14" i="11" s="1"/>
  <c r="G14" i="11"/>
  <c r="G13" i="11"/>
  <c r="I13" i="11" s="1"/>
  <c r="J13" i="11" s="1"/>
  <c r="K13" i="11" s="1"/>
  <c r="L13" i="11" s="1"/>
  <c r="M13" i="11" s="1"/>
  <c r="G12" i="11"/>
  <c r="I12" i="11" s="1"/>
  <c r="J12" i="11" s="1"/>
  <c r="K12" i="11" s="1"/>
  <c r="L12" i="11" s="1"/>
  <c r="M12" i="11" s="1"/>
  <c r="I11" i="11"/>
  <c r="J11" i="11" s="1"/>
  <c r="K50" i="11" l="1"/>
  <c r="K11" i="11"/>
  <c r="J45" i="11"/>
  <c r="J11" i="10"/>
  <c r="L50" i="11" l="1"/>
  <c r="K51" i="11"/>
  <c r="I11" i="12"/>
  <c r="H11" i="12" s="1"/>
  <c r="J46" i="11"/>
  <c r="J47" i="11" s="1"/>
  <c r="L11" i="11"/>
  <c r="K45" i="11"/>
  <c r="J27" i="10"/>
  <c r="J26" i="10"/>
  <c r="J25" i="10"/>
  <c r="J24" i="10"/>
  <c r="J23" i="10"/>
  <c r="J22" i="10"/>
  <c r="J21" i="10"/>
  <c r="J20" i="10"/>
  <c r="J19" i="10"/>
  <c r="J18" i="10"/>
  <c r="J17" i="10"/>
  <c r="J16" i="10"/>
  <c r="G14" i="9"/>
  <c r="G13" i="9"/>
  <c r="G38" i="9"/>
  <c r="G37" i="9"/>
  <c r="G36" i="9"/>
  <c r="G12" i="9"/>
  <c r="I11" i="9"/>
  <c r="J11" i="12" l="1"/>
  <c r="K11" i="12" s="1"/>
  <c r="L51" i="11"/>
  <c r="K52" i="11"/>
  <c r="L52" i="11"/>
  <c r="I15" i="12"/>
  <c r="I19" i="12"/>
  <c r="I23" i="12"/>
  <c r="I27" i="12"/>
  <c r="I33" i="12"/>
  <c r="I37" i="12"/>
  <c r="I16" i="12"/>
  <c r="I20" i="12"/>
  <c r="I24" i="12"/>
  <c r="I34" i="12"/>
  <c r="I38" i="12"/>
  <c r="I17" i="12"/>
  <c r="I21" i="12"/>
  <c r="I25" i="12"/>
  <c r="I35" i="12"/>
  <c r="I31" i="12"/>
  <c r="I18" i="12"/>
  <c r="I22" i="12"/>
  <c r="I26" i="12"/>
  <c r="I32" i="12"/>
  <c r="I36" i="12"/>
  <c r="K46" i="11"/>
  <c r="K47" i="11" s="1"/>
  <c r="L45" i="11"/>
  <c r="M11" i="11"/>
  <c r="M45" i="11" s="1"/>
  <c r="N22" i="10" l="1"/>
  <c r="N27" i="10"/>
  <c r="N26" i="10"/>
  <c r="N20" i="10"/>
  <c r="N25" i="10"/>
  <c r="N19" i="10"/>
  <c r="N15" i="10"/>
  <c r="N17" i="10"/>
  <c r="N16" i="10"/>
  <c r="N21" i="10"/>
  <c r="N18" i="10"/>
  <c r="N24" i="10"/>
  <c r="N23" i="10"/>
  <c r="I29" i="12"/>
  <c r="I14" i="12"/>
  <c r="H32" i="12"/>
  <c r="J32" i="12"/>
  <c r="K32" i="12" s="1"/>
  <c r="L32" i="12" s="1"/>
  <c r="M32" i="12" s="1"/>
  <c r="H22" i="12"/>
  <c r="J22" i="12"/>
  <c r="K22" i="12" s="1"/>
  <c r="L22" i="12" s="1"/>
  <c r="M22" i="12" s="1"/>
  <c r="H31" i="12"/>
  <c r="J31" i="12"/>
  <c r="K31" i="12" s="1"/>
  <c r="L31" i="12" s="1"/>
  <c r="M31" i="12" s="1"/>
  <c r="H25" i="12"/>
  <c r="J25" i="12"/>
  <c r="K25" i="12" s="1"/>
  <c r="L25" i="12" s="1"/>
  <c r="M25" i="12" s="1"/>
  <c r="H17" i="12"/>
  <c r="J17" i="12"/>
  <c r="K17" i="12" s="1"/>
  <c r="L17" i="12" s="1"/>
  <c r="M17" i="12" s="1"/>
  <c r="J34" i="12"/>
  <c r="K34" i="12" s="1"/>
  <c r="L34" i="12" s="1"/>
  <c r="M34" i="12" s="1"/>
  <c r="H34" i="12"/>
  <c r="J20" i="12"/>
  <c r="K20" i="12" s="1"/>
  <c r="L20" i="12" s="1"/>
  <c r="M20" i="12" s="1"/>
  <c r="H20" i="12"/>
  <c r="H33" i="12"/>
  <c r="J33" i="12"/>
  <c r="K33" i="12" s="1"/>
  <c r="L33" i="12" s="1"/>
  <c r="M33" i="12" s="1"/>
  <c r="H23" i="12"/>
  <c r="J23" i="12"/>
  <c r="K23" i="12" s="1"/>
  <c r="L23" i="12" s="1"/>
  <c r="M23" i="12" s="1"/>
  <c r="H15" i="12"/>
  <c r="J15" i="12"/>
  <c r="K15" i="12" s="1"/>
  <c r="L15" i="12" s="1"/>
  <c r="M15" i="12" s="1"/>
  <c r="I30" i="12"/>
  <c r="L11" i="12"/>
  <c r="I12" i="12"/>
  <c r="H36" i="12"/>
  <c r="J36" i="12"/>
  <c r="K36" i="12" s="1"/>
  <c r="L36" i="12" s="1"/>
  <c r="M36" i="12" s="1"/>
  <c r="J26" i="12"/>
  <c r="K26" i="12" s="1"/>
  <c r="L26" i="12" s="1"/>
  <c r="M26" i="12" s="1"/>
  <c r="H26" i="12"/>
  <c r="H18" i="12"/>
  <c r="J18" i="12"/>
  <c r="K18" i="12" s="1"/>
  <c r="L18" i="12" s="1"/>
  <c r="M18" i="12" s="1"/>
  <c r="H35" i="12"/>
  <c r="J35" i="12"/>
  <c r="K35" i="12" s="1"/>
  <c r="L35" i="12" s="1"/>
  <c r="M35" i="12" s="1"/>
  <c r="J21" i="12"/>
  <c r="K21" i="12" s="1"/>
  <c r="L21" i="12" s="1"/>
  <c r="M21" i="12" s="1"/>
  <c r="H21" i="12"/>
  <c r="H38" i="12"/>
  <c r="J38" i="12"/>
  <c r="K38" i="12" s="1"/>
  <c r="L38" i="12" s="1"/>
  <c r="M38" i="12" s="1"/>
  <c r="J24" i="12"/>
  <c r="K24" i="12" s="1"/>
  <c r="L24" i="12" s="1"/>
  <c r="M24" i="12" s="1"/>
  <c r="H24" i="12"/>
  <c r="H16" i="12"/>
  <c r="J16" i="12"/>
  <c r="K16" i="12" s="1"/>
  <c r="L16" i="12" s="1"/>
  <c r="M16" i="12" s="1"/>
  <c r="J37" i="12"/>
  <c r="K37" i="12" s="1"/>
  <c r="L37" i="12" s="1"/>
  <c r="M37" i="12" s="1"/>
  <c r="H37" i="12"/>
  <c r="H27" i="12"/>
  <c r="J27" i="12"/>
  <c r="K27" i="12" s="1"/>
  <c r="L27" i="12" s="1"/>
  <c r="M27" i="12" s="1"/>
  <c r="H19" i="12"/>
  <c r="J19" i="12"/>
  <c r="K19" i="12" s="1"/>
  <c r="L19" i="12" s="1"/>
  <c r="M19" i="12" s="1"/>
  <c r="I13" i="12"/>
  <c r="L46" i="11"/>
  <c r="L47" i="11" s="1"/>
  <c r="M46" i="11"/>
  <c r="M47" i="11" s="1"/>
  <c r="N12" i="10" l="1"/>
  <c r="N14" i="10"/>
  <c r="N13" i="10"/>
  <c r="H13" i="12"/>
  <c r="J13" i="12"/>
  <c r="K13" i="12" s="1"/>
  <c r="L13" i="12" s="1"/>
  <c r="M13" i="12" s="1"/>
  <c r="H12" i="12"/>
  <c r="J12" i="12"/>
  <c r="H30" i="12"/>
  <c r="J30" i="12"/>
  <c r="K30" i="12" s="1"/>
  <c r="L30" i="12" s="1"/>
  <c r="M30" i="12" s="1"/>
  <c r="H29" i="12"/>
  <c r="J29" i="12"/>
  <c r="K29" i="12" s="1"/>
  <c r="L29" i="12" s="1"/>
  <c r="M29" i="12" s="1"/>
  <c r="M11" i="12"/>
  <c r="J14" i="12"/>
  <c r="K14" i="12" s="1"/>
  <c r="L14" i="12" s="1"/>
  <c r="M14" i="12" s="1"/>
  <c r="H14" i="12"/>
  <c r="K48" i="11"/>
  <c r="K12" i="12" l="1"/>
  <c r="J45" i="12"/>
  <c r="L12" i="12" l="1"/>
  <c r="K45" i="12"/>
  <c r="K46" i="12" s="1"/>
  <c r="K47" i="12" s="1"/>
  <c r="J46" i="12"/>
  <c r="J47" i="12" s="1"/>
  <c r="L52" i="12"/>
  <c r="L51" i="12" s="1"/>
  <c r="K52" i="12"/>
  <c r="K51" i="12" s="1"/>
  <c r="I57" i="9"/>
  <c r="J57" i="9" s="1"/>
  <c r="K57" i="9" s="1"/>
  <c r="L57" i="9" s="1"/>
  <c r="M57" i="9" s="1"/>
  <c r="M12" i="12" l="1"/>
  <c r="M45" i="12" s="1"/>
  <c r="M46" i="12" s="1"/>
  <c r="M47" i="12" s="1"/>
  <c r="L45" i="12"/>
  <c r="L46" i="12" s="1"/>
  <c r="L47" i="12" s="1"/>
  <c r="I12" i="9"/>
  <c r="I13" i="9"/>
  <c r="I37" i="9"/>
  <c r="I36" i="9"/>
  <c r="I14" i="9"/>
  <c r="I51" i="9" l="1"/>
  <c r="J51" i="9" s="1"/>
  <c r="K51" i="9" s="1"/>
  <c r="L51" i="9" s="1"/>
  <c r="M51" i="9" s="1"/>
  <c r="I50" i="9"/>
  <c r="J50" i="9" s="1"/>
  <c r="K50" i="9" s="1"/>
  <c r="L50" i="9" s="1"/>
  <c r="M50" i="9" s="1"/>
  <c r="I49" i="9"/>
  <c r="J49" i="9" s="1"/>
  <c r="K49" i="9" s="1"/>
  <c r="L49" i="9" s="1"/>
  <c r="M49" i="9" s="1"/>
  <c r="I48" i="9"/>
  <c r="J48" i="9" s="1"/>
  <c r="K48" i="9" s="1"/>
  <c r="L48" i="9" s="1"/>
  <c r="M48" i="9" s="1"/>
  <c r="I47" i="9"/>
  <c r="J47" i="9" s="1"/>
  <c r="K47" i="9" s="1"/>
  <c r="L47" i="9" s="1"/>
  <c r="M47" i="9" s="1"/>
  <c r="I46" i="9"/>
  <c r="J46" i="9" s="1"/>
  <c r="K46" i="9" s="1"/>
  <c r="L46" i="9" s="1"/>
  <c r="M46" i="9" s="1"/>
  <c r="I45" i="9"/>
  <c r="J45" i="9" s="1"/>
  <c r="K45" i="9" s="1"/>
  <c r="L45" i="9" s="1"/>
  <c r="M45" i="9" s="1"/>
  <c r="I44" i="9"/>
  <c r="J44" i="9" s="1"/>
  <c r="K44" i="9" s="1"/>
  <c r="L44" i="9" s="1"/>
  <c r="M44" i="9" s="1"/>
  <c r="I43" i="9"/>
  <c r="J43" i="9" s="1"/>
  <c r="K43" i="9" s="1"/>
  <c r="L43" i="9" s="1"/>
  <c r="M43" i="9" s="1"/>
  <c r="I42" i="9"/>
  <c r="J42" i="9" s="1"/>
  <c r="K42" i="9" s="1"/>
  <c r="L42" i="9" s="1"/>
  <c r="M42" i="9" s="1"/>
  <c r="I41" i="9"/>
  <c r="J41" i="9" s="1"/>
  <c r="K41" i="9" s="1"/>
  <c r="L41" i="9" s="1"/>
  <c r="M41" i="9" s="1"/>
  <c r="I40" i="9"/>
  <c r="J40" i="9" s="1"/>
  <c r="K40" i="9" s="1"/>
  <c r="L40" i="9" s="1"/>
  <c r="M40" i="9" s="1"/>
  <c r="I39" i="9"/>
  <c r="J39" i="9" s="1"/>
  <c r="K39" i="9" s="1"/>
  <c r="L39" i="9" s="1"/>
  <c r="M39" i="9" s="1"/>
  <c r="I38" i="9"/>
  <c r="J38" i="9" s="1"/>
  <c r="K38" i="9" s="1"/>
  <c r="L38" i="9" s="1"/>
  <c r="M38" i="9" s="1"/>
  <c r="J37" i="9"/>
  <c r="K37" i="9" s="1"/>
  <c r="L37" i="9" s="1"/>
  <c r="M37" i="9" s="1"/>
  <c r="J36" i="9"/>
  <c r="K36" i="9" s="1"/>
  <c r="L36" i="9" s="1"/>
  <c r="M36" i="9" s="1"/>
  <c r="I34" i="9"/>
  <c r="J34" i="9" s="1"/>
  <c r="K34" i="9" s="1"/>
  <c r="L34" i="9" s="1"/>
  <c r="M34" i="9" s="1"/>
  <c r="I33" i="9"/>
  <c r="J33" i="9" s="1"/>
  <c r="K33" i="9" s="1"/>
  <c r="L33" i="9" s="1"/>
  <c r="M33" i="9" s="1"/>
  <c r="I32" i="9"/>
  <c r="J32" i="9" s="1"/>
  <c r="K32" i="9" s="1"/>
  <c r="L32" i="9" s="1"/>
  <c r="M32" i="9" s="1"/>
  <c r="I31" i="9"/>
  <c r="J31" i="9" s="1"/>
  <c r="K31" i="9" s="1"/>
  <c r="L31" i="9" s="1"/>
  <c r="M31" i="9" s="1"/>
  <c r="I30" i="9"/>
  <c r="J30" i="9" s="1"/>
  <c r="K30" i="9" s="1"/>
  <c r="L30" i="9" s="1"/>
  <c r="M30" i="9" s="1"/>
  <c r="I29" i="9"/>
  <c r="J29" i="9" s="1"/>
  <c r="K29" i="9" s="1"/>
  <c r="L29" i="9" s="1"/>
  <c r="M29" i="9" s="1"/>
  <c r="I28" i="9"/>
  <c r="J28" i="9" s="1"/>
  <c r="K28" i="9" s="1"/>
  <c r="L28" i="9" s="1"/>
  <c r="M28" i="9" s="1"/>
  <c r="I27" i="9"/>
  <c r="J27" i="9" s="1"/>
  <c r="K27" i="9" s="1"/>
  <c r="L27" i="9" s="1"/>
  <c r="M27" i="9" s="1"/>
  <c r="I26" i="9"/>
  <c r="J26" i="9" s="1"/>
  <c r="K26" i="9" s="1"/>
  <c r="L26" i="9" s="1"/>
  <c r="M26" i="9" s="1"/>
  <c r="I25" i="9"/>
  <c r="J25" i="9" s="1"/>
  <c r="K25" i="9" s="1"/>
  <c r="L25" i="9" s="1"/>
  <c r="M25" i="9" s="1"/>
  <c r="I24" i="9"/>
  <c r="J24" i="9" s="1"/>
  <c r="K24" i="9" s="1"/>
  <c r="L24" i="9" s="1"/>
  <c r="M24" i="9" s="1"/>
  <c r="I23" i="9"/>
  <c r="J23" i="9" s="1"/>
  <c r="K23" i="9" s="1"/>
  <c r="L23" i="9" s="1"/>
  <c r="M23" i="9" s="1"/>
  <c r="I22" i="9"/>
  <c r="J22" i="9" s="1"/>
  <c r="K22" i="9" s="1"/>
  <c r="L22" i="9" s="1"/>
  <c r="M22" i="9" s="1"/>
  <c r="I21" i="9"/>
  <c r="J21" i="9" s="1"/>
  <c r="K21" i="9" s="1"/>
  <c r="L21" i="9" s="1"/>
  <c r="M21" i="9" s="1"/>
  <c r="I20" i="9"/>
  <c r="J20" i="9" s="1"/>
  <c r="K20" i="9" s="1"/>
  <c r="L20" i="9" s="1"/>
  <c r="M20" i="9" s="1"/>
  <c r="I19" i="9"/>
  <c r="J19" i="9" s="1"/>
  <c r="K19" i="9" s="1"/>
  <c r="L19" i="9" s="1"/>
  <c r="M19" i="9" s="1"/>
  <c r="I18" i="9"/>
  <c r="J18" i="9" s="1"/>
  <c r="K18" i="9" s="1"/>
  <c r="L18" i="9" s="1"/>
  <c r="M18" i="9" s="1"/>
  <c r="I16" i="9"/>
  <c r="J16" i="9" s="1"/>
  <c r="K16" i="9" s="1"/>
  <c r="L16" i="9" s="1"/>
  <c r="M16" i="9" s="1"/>
  <c r="I17" i="9"/>
  <c r="J17" i="9" s="1"/>
  <c r="K17" i="9" s="1"/>
  <c r="L17" i="9" s="1"/>
  <c r="M17" i="9" s="1"/>
  <c r="J14" i="9"/>
  <c r="K14" i="9" s="1"/>
  <c r="L14" i="9" s="1"/>
  <c r="M14" i="9" s="1"/>
  <c r="J13" i="9"/>
  <c r="K13" i="9" s="1"/>
  <c r="L13" i="9" s="1"/>
  <c r="M13" i="9" s="1"/>
  <c r="J12" i="9"/>
  <c r="K12" i="9" s="1"/>
  <c r="L12" i="9" s="1"/>
  <c r="M12" i="9" s="1"/>
  <c r="I55" i="9" l="1"/>
  <c r="J55" i="9" s="1"/>
  <c r="K55" i="9" s="1"/>
  <c r="L55" i="9" s="1"/>
  <c r="M55" i="9" s="1"/>
  <c r="I54" i="9"/>
  <c r="J54" i="9" s="1"/>
  <c r="K54" i="9" s="1"/>
  <c r="L54" i="9" s="1"/>
  <c r="M54" i="9" s="1"/>
  <c r="I53" i="9"/>
  <c r="J53" i="9" s="1"/>
  <c r="K53" i="9" s="1"/>
  <c r="L53" i="9" s="1"/>
  <c r="M53" i="9" s="1"/>
  <c r="I15" i="9"/>
  <c r="J15" i="9" s="1"/>
  <c r="K15" i="9" s="1"/>
  <c r="L15" i="9" s="1"/>
  <c r="M15" i="9" s="1"/>
  <c r="J11" i="9"/>
  <c r="K11" i="9" s="1"/>
  <c r="L11" i="9" s="1"/>
  <c r="M11" i="9" s="1"/>
  <c r="K58" i="9" l="1"/>
  <c r="K59" i="9" s="1"/>
  <c r="K60" i="9" s="1"/>
  <c r="J58" i="9"/>
  <c r="J59" i="9" s="1"/>
  <c r="M58" i="9" l="1"/>
  <c r="M59" i="9" s="1"/>
  <c r="M60" i="9" s="1"/>
  <c r="L58" i="9"/>
  <c r="J60" i="9"/>
  <c r="L59" i="9" l="1"/>
  <c r="L60" i="9" s="1"/>
</calcChain>
</file>

<file path=xl/comments1.xml><?xml version="1.0" encoding="utf-8"?>
<comments xmlns="http://schemas.openxmlformats.org/spreadsheetml/2006/main">
  <authors>
    <author>Ronel Ackermann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</rPr>
          <t>Ronel Ackermann:</t>
        </r>
        <r>
          <rPr>
            <sz val="9"/>
            <color indexed="81"/>
            <rFont val="Tahoma"/>
            <family val="2"/>
          </rPr>
          <t xml:space="preserve">
gross Salary 14000</t>
        </r>
      </text>
    </comment>
  </commentList>
</comments>
</file>

<file path=xl/comments2.xml><?xml version="1.0" encoding="utf-8"?>
<comments xmlns="http://schemas.openxmlformats.org/spreadsheetml/2006/main">
  <authors>
    <author>Ayanda Nhlapho</author>
    <author>Ronel Ackermann</author>
  </authors>
  <commentList>
    <comment ref="L9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Type your escalation rate as a % here</t>
        </r>
      </text>
    </comment>
    <comment ref="C11" authorId="1" shapeId="0">
      <text>
        <r>
          <rPr>
            <b/>
            <sz val="9"/>
            <color indexed="81"/>
            <rFont val="Tahoma"/>
            <family val="2"/>
          </rPr>
          <t>Ronel Ackermann:</t>
        </r>
        <r>
          <rPr>
            <sz val="9"/>
            <color indexed="81"/>
            <rFont val="Tahoma"/>
            <family val="2"/>
          </rPr>
          <t xml:space="preserve">
gross Salary 14000</t>
        </r>
      </text>
    </comment>
  </commentList>
</comments>
</file>

<file path=xl/comments3.xml><?xml version="1.0" encoding="utf-8"?>
<comments xmlns="http://schemas.openxmlformats.org/spreadsheetml/2006/main">
  <authors>
    <author>Ronel Ackermann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</rPr>
          <t>Ronel Ackermann:</t>
        </r>
        <r>
          <rPr>
            <sz val="9"/>
            <color indexed="81"/>
            <rFont val="Tahoma"/>
            <family val="2"/>
          </rPr>
          <t xml:space="preserve">
gross Salary 14000</t>
        </r>
      </text>
    </comment>
  </commentList>
</comments>
</file>

<file path=xl/comments4.xml><?xml version="1.0" encoding="utf-8"?>
<comments xmlns="http://schemas.openxmlformats.org/spreadsheetml/2006/main">
  <authors>
    <author>Ronel Ackermann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</rPr>
          <t>Ronel Ackermann:</t>
        </r>
        <r>
          <rPr>
            <sz val="9"/>
            <color indexed="81"/>
            <rFont val="Tahoma"/>
            <family val="2"/>
          </rPr>
          <t xml:space="preserve">
gross Salary 14000</t>
        </r>
      </text>
    </comment>
  </commentList>
</comments>
</file>

<file path=xl/sharedStrings.xml><?xml version="1.0" encoding="utf-8"?>
<sst xmlns="http://schemas.openxmlformats.org/spreadsheetml/2006/main" count="860" uniqueCount="129">
  <si>
    <t xml:space="preserve">Quantity </t>
  </si>
  <si>
    <t>Days</t>
  </si>
  <si>
    <t>Shift</t>
  </si>
  <si>
    <t>Day</t>
  </si>
  <si>
    <t>Total Cost per Unit</t>
  </si>
  <si>
    <t>Unit Rate Per Month Excl VAT</t>
  </si>
  <si>
    <t>Prices quoted are subject to annual escallation on 1st September each year based on gazetted wage increases per Sectoral Determination 6 as promulgated in terms of the BCEA</t>
  </si>
  <si>
    <t>This quote is subject to our standard terms and conditions which are available on request</t>
  </si>
  <si>
    <t>We reserve our right to exclude and / or correct any errors or omissions</t>
  </si>
  <si>
    <t>Markup %</t>
  </si>
  <si>
    <t>Officer Grade</t>
  </si>
  <si>
    <t>MONTHLY TOTAL EXCLUDING VAT</t>
  </si>
  <si>
    <t>Security Aids and Facilities (No Charge)</t>
  </si>
  <si>
    <t>Batons</t>
  </si>
  <si>
    <t>Handcuffs</t>
  </si>
  <si>
    <t>Torches</t>
  </si>
  <si>
    <t>Pens</t>
  </si>
  <si>
    <t>Occurrence Books</t>
  </si>
  <si>
    <t>Pocket Books</t>
  </si>
  <si>
    <t>Relevant Access Control Registers</t>
  </si>
  <si>
    <t>Stationery and Registers</t>
  </si>
  <si>
    <t>Pepper Spray</t>
  </si>
  <si>
    <t>Job Description</t>
  </si>
  <si>
    <t>Security Officer</t>
  </si>
  <si>
    <t>Monday-Sunday</t>
  </si>
  <si>
    <t>Night</t>
  </si>
  <si>
    <t>Portable Handheld Radios</t>
  </si>
  <si>
    <t xml:space="preserve">Required Equipment </t>
  </si>
  <si>
    <t>Bloodhound: Patrol System</t>
  </si>
  <si>
    <t>B - Unarmed</t>
  </si>
  <si>
    <t>A - Unarmed</t>
  </si>
  <si>
    <t>Day Shift: 06:00 - 18:00</t>
  </si>
  <si>
    <t>Night Shift: 18:00 - 06:00</t>
  </si>
  <si>
    <t>VAT</t>
  </si>
  <si>
    <t>MONTHLY TOTAL INCLUDING VAT</t>
  </si>
  <si>
    <t>Please note that the prices quoted are fixed until the 31st August 2017</t>
  </si>
  <si>
    <t>BID NUMBER: CONHILL08/2016/FAC
CONSTITUTION HILL
REQUEST FOR PROPOSALS FOR PROVSION OF SECURITY SERVICES AT CONSTITUTION HILL FOR A PERIOD OF (3) THREE YEARS</t>
  </si>
  <si>
    <t>Constitution Hill - Area 1</t>
  </si>
  <si>
    <t>Site Supervisor</t>
  </si>
  <si>
    <t>Control Room Supervisor</t>
  </si>
  <si>
    <t>Contorl Room Operators</t>
  </si>
  <si>
    <t>Description of Post/Site</t>
  </si>
  <si>
    <t>Site Seniors</t>
  </si>
  <si>
    <t>Control Room</t>
  </si>
  <si>
    <t>D - Unarmed</t>
  </si>
  <si>
    <t>Old Fort, Palm Courtyard</t>
  </si>
  <si>
    <t>Old Fort, Children's Courtyard</t>
  </si>
  <si>
    <t>Old Fort, Kotze Street Parking (Visitor Parking)</t>
  </si>
  <si>
    <t>Constition Square, Visitor's Centre</t>
  </si>
  <si>
    <t>Constition Square, Turning Circle</t>
  </si>
  <si>
    <t>Constition Square, Boom Gate</t>
  </si>
  <si>
    <t>Landparcel E, Kidneys</t>
  </si>
  <si>
    <t>Basement Parking, Level E - Entry &amp; Exit</t>
  </si>
  <si>
    <t>Basement Parking, Patroller/Level A</t>
  </si>
  <si>
    <t>Transwerke Building</t>
  </si>
  <si>
    <t>Perimeter, Corner of Kotze &amp; Queen</t>
  </si>
  <si>
    <t>Perimeter, Corner of Kotze &amp; Joubert</t>
  </si>
  <si>
    <t>Perimeter, Corner of Sam Hancock &amp; Queen</t>
  </si>
  <si>
    <t>Perimeter, Corner of Sam Hancock &amp; Joubert</t>
  </si>
  <si>
    <t>Perimeter, Precinct Road B</t>
  </si>
  <si>
    <t>Base Radio</t>
  </si>
  <si>
    <t>Armed Response</t>
  </si>
  <si>
    <t>Total Per Month Excl VAT Year 1</t>
  </si>
  <si>
    <t>Total Year 1 excl VAT</t>
  </si>
  <si>
    <t>Total Year 2 excl VAT</t>
  </si>
  <si>
    <t>Total Year 3 excl VAT</t>
  </si>
  <si>
    <t xml:space="preserve">Segway </t>
  </si>
  <si>
    <t>No Charge</t>
  </si>
  <si>
    <t>Site Representitive</t>
  </si>
  <si>
    <t>Old Fort, Tunnel &amp; Ramparts</t>
  </si>
  <si>
    <t>Constition Square, Boom Gate (Queen Street)</t>
  </si>
  <si>
    <t>Women's Gaol, Women's Walk</t>
  </si>
  <si>
    <t>Women's Gaol, Women's Road</t>
  </si>
  <si>
    <t>Women's Gaol, North Entrance</t>
  </si>
  <si>
    <t>Women's Gaol, South Entrance (Kotze Street)</t>
  </si>
  <si>
    <t>Women's Gaol, Building Patroller</t>
  </si>
  <si>
    <t>Women's Gaol, Kotze Str</t>
  </si>
  <si>
    <t>C - Unarmed</t>
  </si>
  <si>
    <t>Monday-Friday</t>
  </si>
  <si>
    <t>TOTAL COST 194K SEGWAY</t>
  </si>
  <si>
    <t>TOTAL COST 94K SEGWAY</t>
  </si>
  <si>
    <t>overall GP% pm</t>
  </si>
  <si>
    <t>overall GP pm</t>
  </si>
  <si>
    <t xml:space="preserve">Site Representative </t>
  </si>
  <si>
    <t>A</t>
  </si>
  <si>
    <t>B</t>
  </si>
  <si>
    <t>Control Room Operators</t>
  </si>
  <si>
    <t>C</t>
  </si>
  <si>
    <t>Old Fort, Tunnel and Ramparts</t>
  </si>
  <si>
    <t>Old Fort, Kotze Str Parking (Visitor Parking)</t>
  </si>
  <si>
    <t>Women’s Jail, Women’s Road</t>
  </si>
  <si>
    <t>Women’s Jail, North Entrance</t>
  </si>
  <si>
    <t>Women’s Jail, South Entrance (Kotze Str)</t>
  </si>
  <si>
    <t xml:space="preserve">Women’s Jail, Kotze Str </t>
  </si>
  <si>
    <t>Constitution Square, Visitors Centre</t>
  </si>
  <si>
    <t>Constitution Square, Turning Circle</t>
  </si>
  <si>
    <t>Constitution Square, Boom Gate (Queen Str)</t>
  </si>
  <si>
    <t>Land parcel E, Kidneys</t>
  </si>
  <si>
    <t>Basement Parking, Level E</t>
  </si>
  <si>
    <t>Queens Road, Street Patroller</t>
  </si>
  <si>
    <t>Precinct Road A, Tour Operators Car Guard</t>
  </si>
  <si>
    <t>Old Fort, Children’s Gate</t>
  </si>
  <si>
    <t>Precinct Road B, Entrance and Exit Level C</t>
  </si>
  <si>
    <t>Women’s Jail Atrium, Patroller</t>
  </si>
  <si>
    <t>Daily Rate</t>
  </si>
  <si>
    <t>Monthly Cost per Unit</t>
  </si>
  <si>
    <t xml:space="preserve">Monthly Rate Per Month </t>
  </si>
  <si>
    <t xml:space="preserve">Total Year 1 </t>
  </si>
  <si>
    <t xml:space="preserve">Total Year 2 </t>
  </si>
  <si>
    <t xml:space="preserve">Total Year 3 </t>
  </si>
  <si>
    <t>Total</t>
  </si>
  <si>
    <t>Please note that the prices quoted are fixed</t>
  </si>
  <si>
    <t xml:space="preserve">Other Costs </t>
  </si>
  <si>
    <t>Security Aids  and Facilities</t>
  </si>
  <si>
    <t>Riot Response</t>
  </si>
  <si>
    <t xml:space="preserve">Monthly Cost </t>
  </si>
  <si>
    <t>Monthly Cost</t>
  </si>
  <si>
    <t>Weekdays 8 am-5 pm</t>
  </si>
  <si>
    <t>Weekdays after hours (after 5pm)</t>
  </si>
  <si>
    <t>Weekends/Holidays</t>
  </si>
  <si>
    <t>Montly Retainer</t>
  </si>
  <si>
    <t xml:space="preserve">Additional cost for Security Officers for ad-hoc callouts. </t>
  </si>
  <si>
    <t>Daily Rate incl Markup%</t>
  </si>
  <si>
    <t xml:space="preserve">Daily Rate 
Year 1 </t>
  </si>
  <si>
    <t xml:space="preserve">Daily Rate 
Total Year 2 </t>
  </si>
  <si>
    <t xml:space="preserve">
Daily Rate 
Total Year 3 </t>
  </si>
  <si>
    <t>Weekends/ Public Holidays</t>
  </si>
  <si>
    <t>Escalation Rate</t>
  </si>
  <si>
    <t>BID NUMBER:CONHILL/08/FAC/2020
CONSTITUTION HILL
REQUEST FOR PROPOSALS FOR PROVSION OF SECURITY SERVICES AT CONSTITUTION HILL FOR A PERIOD OF (3) THREE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</si>
</sst>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_ * #,##0.00_ ;_ * \-#,##0.00_ ;_ * &quot;-&quot;??_ ;_ @_ "/>
    <numFmt numFmtId="166" formatCode="0.0%"/>
    <numFmt numFmtId="167" formatCode="_ * #,##0.00000_ ;_ * \-#,##0.00000_ ;_ * &quot;-&quot;??_ ;_ @_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indexed="81"/>
      <name val="Tahoma"/>
      <family val="2"/>
    </font>
    <font>
      <b/>
      <sz val="16"/>
      <color rgb="FF0070C0"/>
      <name val="Calibri"/>
      <family val="2"/>
      <scheme val="minor"/>
    </font>
    <font>
      <b/>
      <sz val="18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91">
    <xf numFmtId="0" fontId="0" fillId="0" borderId="0" xfId="0"/>
    <xf numFmtId="0" fontId="3" fillId="0" borderId="0" xfId="0" applyFont="1"/>
    <xf numFmtId="0" fontId="0" fillId="0" borderId="0" xfId="0" applyFont="1" applyBorder="1"/>
    <xf numFmtId="0" fontId="0" fillId="0" borderId="5" xfId="0" applyFont="1" applyBorder="1"/>
    <xf numFmtId="0" fontId="0" fillId="0" borderId="0" xfId="0" applyFont="1"/>
    <xf numFmtId="2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/>
    <xf numFmtId="0" fontId="7" fillId="0" borderId="0" xfId="0" applyFont="1"/>
    <xf numFmtId="2" fontId="6" fillId="0" borderId="0" xfId="0" applyNumberFormat="1" applyFont="1" applyAlignment="1">
      <alignment horizontal="center" wrapText="1"/>
    </xf>
    <xf numFmtId="2" fontId="8" fillId="0" borderId="7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 horizontal="center" wrapText="1"/>
    </xf>
    <xf numFmtId="0" fontId="6" fillId="0" borderId="0" xfId="0" applyFont="1" applyFill="1"/>
    <xf numFmtId="0" fontId="6" fillId="0" borderId="0" xfId="0" applyFont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165" fontId="10" fillId="0" borderId="1" xfId="1" applyFont="1" applyFill="1" applyBorder="1" applyAlignment="1">
      <alignment horizontal="right"/>
    </xf>
    <xf numFmtId="9" fontId="6" fillId="0" borderId="1" xfId="2" applyFont="1" applyFill="1" applyBorder="1" applyAlignment="1">
      <alignment horizontal="center"/>
    </xf>
    <xf numFmtId="165" fontId="6" fillId="0" borderId="1" xfId="1" applyFont="1" applyFill="1" applyBorder="1" applyAlignment="1">
      <alignment horizontal="right"/>
    </xf>
    <xf numFmtId="165" fontId="6" fillId="0" borderId="17" xfId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12" fillId="0" borderId="0" xfId="0" applyFont="1" applyFill="1" applyBorder="1"/>
    <xf numFmtId="165" fontId="6" fillId="0" borderId="0" xfId="0" applyNumberFormat="1" applyFont="1"/>
    <xf numFmtId="0" fontId="6" fillId="0" borderId="0" xfId="0" applyFont="1" applyFill="1" applyBorder="1"/>
    <xf numFmtId="0" fontId="6" fillId="0" borderId="0" xfId="0" applyFont="1" applyBorder="1" applyAlignment="1"/>
    <xf numFmtId="165" fontId="5" fillId="0" borderId="7" xfId="1" applyFont="1" applyFill="1" applyBorder="1" applyAlignment="1">
      <alignment horizontal="right"/>
    </xf>
    <xf numFmtId="165" fontId="5" fillId="0" borderId="7" xfId="0" applyNumberFormat="1" applyFont="1" applyFill="1" applyBorder="1" applyAlignment="1">
      <alignment vertical="center" wrapText="1"/>
    </xf>
    <xf numFmtId="165" fontId="5" fillId="0" borderId="7" xfId="0" applyNumberFormat="1" applyFont="1" applyBorder="1" applyAlignment="1"/>
    <xf numFmtId="0" fontId="5" fillId="0" borderId="25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0" fontId="6" fillId="0" borderId="31" xfId="0" applyFont="1" applyFill="1" applyBorder="1"/>
    <xf numFmtId="0" fontId="6" fillId="0" borderId="31" xfId="0" applyFont="1" applyFill="1" applyBorder="1" applyAlignment="1">
      <alignment horizontal="center"/>
    </xf>
    <xf numFmtId="165" fontId="10" fillId="0" borderId="31" xfId="1" applyFont="1" applyFill="1" applyBorder="1" applyAlignment="1">
      <alignment horizontal="right"/>
    </xf>
    <xf numFmtId="9" fontId="6" fillId="0" borderId="31" xfId="2" applyFont="1" applyFill="1" applyBorder="1" applyAlignment="1">
      <alignment horizontal="center"/>
    </xf>
    <xf numFmtId="165" fontId="6" fillId="0" borderId="31" xfId="1" applyFont="1" applyFill="1" applyBorder="1" applyAlignment="1">
      <alignment horizontal="right"/>
    </xf>
    <xf numFmtId="0" fontId="6" fillId="0" borderId="32" xfId="0" applyFont="1" applyFill="1" applyBorder="1"/>
    <xf numFmtId="0" fontId="6" fillId="0" borderId="32" xfId="0" applyFont="1" applyFill="1" applyBorder="1" applyAlignment="1">
      <alignment horizontal="center"/>
    </xf>
    <xf numFmtId="165" fontId="10" fillId="0" borderId="32" xfId="1" applyFont="1" applyFill="1" applyBorder="1" applyAlignment="1">
      <alignment horizontal="right"/>
    </xf>
    <xf numFmtId="9" fontId="6" fillId="0" borderId="32" xfId="2" applyFont="1" applyFill="1" applyBorder="1" applyAlignment="1">
      <alignment horizontal="center"/>
    </xf>
    <xf numFmtId="165" fontId="6" fillId="0" borderId="32" xfId="1" applyFont="1" applyFill="1" applyBorder="1" applyAlignment="1">
      <alignment horizontal="right"/>
    </xf>
    <xf numFmtId="0" fontId="5" fillId="0" borderId="30" xfId="0" applyFont="1" applyFill="1" applyBorder="1" applyAlignment="1">
      <alignment horizontal="left" wrapText="1"/>
    </xf>
    <xf numFmtId="9" fontId="6" fillId="0" borderId="33" xfId="2" applyFont="1" applyFill="1" applyBorder="1" applyAlignment="1">
      <alignment horizontal="center"/>
    </xf>
    <xf numFmtId="165" fontId="6" fillId="0" borderId="37" xfId="1" applyFont="1" applyFill="1" applyBorder="1" applyAlignment="1">
      <alignment horizontal="right"/>
    </xf>
    <xf numFmtId="165" fontId="6" fillId="0" borderId="38" xfId="1" applyFont="1" applyFill="1" applyBorder="1" applyAlignment="1">
      <alignment horizontal="right"/>
    </xf>
    <xf numFmtId="165" fontId="6" fillId="0" borderId="39" xfId="1" applyFont="1" applyFill="1" applyBorder="1" applyAlignment="1">
      <alignment horizontal="right"/>
    </xf>
    <xf numFmtId="165" fontId="6" fillId="0" borderId="40" xfId="1" applyFont="1" applyFill="1" applyBorder="1" applyAlignment="1">
      <alignment horizontal="right"/>
    </xf>
    <xf numFmtId="165" fontId="10" fillId="0" borderId="40" xfId="1" applyFont="1" applyFill="1" applyBorder="1" applyAlignment="1">
      <alignment horizontal="right"/>
    </xf>
    <xf numFmtId="165" fontId="6" fillId="0" borderId="35" xfId="1" applyFont="1" applyFill="1" applyBorder="1" applyAlignment="1">
      <alignment horizontal="right"/>
    </xf>
    <xf numFmtId="165" fontId="6" fillId="0" borderId="19" xfId="1" applyFont="1" applyFill="1" applyBorder="1" applyAlignment="1">
      <alignment horizontal="right"/>
    </xf>
    <xf numFmtId="165" fontId="10" fillId="0" borderId="19" xfId="1" applyFont="1" applyFill="1" applyBorder="1" applyAlignment="1">
      <alignment horizontal="right"/>
    </xf>
    <xf numFmtId="165" fontId="6" fillId="0" borderId="41" xfId="1" applyFont="1" applyFill="1" applyBorder="1" applyAlignment="1">
      <alignment horizontal="right"/>
    </xf>
    <xf numFmtId="165" fontId="6" fillId="0" borderId="42" xfId="1" applyFont="1" applyFill="1" applyBorder="1" applyAlignment="1">
      <alignment horizontal="right"/>
    </xf>
    <xf numFmtId="165" fontId="6" fillId="0" borderId="43" xfId="1" applyFont="1" applyFill="1" applyBorder="1" applyAlignment="1">
      <alignment horizontal="right"/>
    </xf>
    <xf numFmtId="165" fontId="6" fillId="0" borderId="28" xfId="1" applyFont="1" applyFill="1" applyBorder="1" applyAlignment="1">
      <alignment horizontal="right"/>
    </xf>
    <xf numFmtId="0" fontId="5" fillId="0" borderId="30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left" wrapText="1"/>
    </xf>
    <xf numFmtId="165" fontId="0" fillId="0" borderId="0" xfId="0" applyNumberFormat="1" applyFont="1"/>
    <xf numFmtId="165" fontId="6" fillId="0" borderId="0" xfId="1" applyFont="1" applyFill="1"/>
    <xf numFmtId="165" fontId="6" fillId="0" borderId="0" xfId="1" applyFont="1"/>
    <xf numFmtId="164" fontId="6" fillId="0" borderId="0" xfId="0" applyNumberFormat="1" applyFont="1" applyFill="1"/>
    <xf numFmtId="0" fontId="5" fillId="0" borderId="30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left" wrapText="1"/>
    </xf>
    <xf numFmtId="164" fontId="6" fillId="0" borderId="0" xfId="0" applyNumberFormat="1" applyFont="1"/>
    <xf numFmtId="164" fontId="5" fillId="0" borderId="0" xfId="0" applyNumberFormat="1" applyFont="1"/>
    <xf numFmtId="166" fontId="6" fillId="0" borderId="0" xfId="2" applyNumberFormat="1" applyFont="1"/>
    <xf numFmtId="0" fontId="6" fillId="0" borderId="37" xfId="0" applyFont="1" applyFill="1" applyBorder="1"/>
    <xf numFmtId="0" fontId="6" fillId="0" borderId="37" xfId="0" applyFont="1" applyFill="1" applyBorder="1" applyAlignment="1">
      <alignment horizontal="center"/>
    </xf>
    <xf numFmtId="165" fontId="10" fillId="0" borderId="37" xfId="1" applyFont="1" applyFill="1" applyBorder="1" applyAlignment="1">
      <alignment horizontal="right"/>
    </xf>
    <xf numFmtId="9" fontId="6" fillId="0" borderId="37" xfId="2" applyFont="1" applyFill="1" applyBorder="1" applyAlignment="1">
      <alignment horizontal="center"/>
    </xf>
    <xf numFmtId="165" fontId="6" fillId="0" borderId="45" xfId="1" applyFont="1" applyFill="1" applyBorder="1" applyAlignment="1">
      <alignment horizontal="right"/>
    </xf>
    <xf numFmtId="165" fontId="6" fillId="0" borderId="46" xfId="1" applyFont="1" applyFill="1" applyBorder="1" applyAlignment="1">
      <alignment horizontal="right"/>
    </xf>
    <xf numFmtId="165" fontId="10" fillId="0" borderId="17" xfId="1" applyFont="1" applyFill="1" applyBorder="1" applyAlignment="1">
      <alignment horizontal="right"/>
    </xf>
    <xf numFmtId="0" fontId="6" fillId="0" borderId="38" xfId="0" applyFont="1" applyFill="1" applyBorder="1" applyAlignment="1">
      <alignment horizontal="center"/>
    </xf>
    <xf numFmtId="165" fontId="10" fillId="0" borderId="38" xfId="1" applyFont="1" applyFill="1" applyBorder="1" applyAlignment="1">
      <alignment horizontal="right"/>
    </xf>
    <xf numFmtId="9" fontId="6" fillId="0" borderId="38" xfId="2" applyFont="1" applyFill="1" applyBorder="1" applyAlignment="1">
      <alignment horizontal="center"/>
    </xf>
    <xf numFmtId="165" fontId="6" fillId="0" borderId="47" xfId="1" applyFont="1" applyFill="1" applyBorder="1" applyAlignment="1">
      <alignment horizontal="right"/>
    </xf>
    <xf numFmtId="165" fontId="6" fillId="0" borderId="22" xfId="1" applyFont="1" applyFill="1" applyBorder="1" applyAlignment="1">
      <alignment horizontal="right"/>
    </xf>
    <xf numFmtId="165" fontId="5" fillId="0" borderId="8" xfId="1" applyFont="1" applyFill="1" applyBorder="1" applyAlignment="1">
      <alignment horizontal="right"/>
    </xf>
    <xf numFmtId="165" fontId="5" fillId="0" borderId="8" xfId="0" applyNumberFormat="1" applyFont="1" applyFill="1" applyBorder="1" applyAlignment="1">
      <alignment vertical="center" wrapText="1"/>
    </xf>
    <xf numFmtId="165" fontId="5" fillId="0" borderId="8" xfId="0" applyNumberFormat="1" applyFont="1" applyBorder="1" applyAlignment="1"/>
    <xf numFmtId="2" fontId="0" fillId="3" borderId="1" xfId="0" applyNumberFormat="1" applyFont="1" applyFill="1" applyBorder="1" applyAlignment="1">
      <alignment horizontal="center" wrapText="1"/>
    </xf>
    <xf numFmtId="165" fontId="6" fillId="0" borderId="1" xfId="0" applyNumberFormat="1" applyFont="1" applyBorder="1"/>
    <xf numFmtId="165" fontId="6" fillId="2" borderId="1" xfId="0" applyNumberFormat="1" applyFont="1" applyFill="1" applyBorder="1"/>
    <xf numFmtId="165" fontId="11" fillId="3" borderId="41" xfId="0" applyNumberFormat="1" applyFont="1" applyFill="1" applyBorder="1"/>
    <xf numFmtId="165" fontId="11" fillId="0" borderId="17" xfId="0" applyNumberFormat="1" applyFont="1" applyBorder="1"/>
    <xf numFmtId="165" fontId="11" fillId="0" borderId="42" xfId="0" applyNumberFormat="1" applyFont="1" applyBorder="1"/>
    <xf numFmtId="167" fontId="6" fillId="0" borderId="0" xfId="1" applyNumberFormat="1" applyFont="1"/>
    <xf numFmtId="0" fontId="6" fillId="0" borderId="35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wrapText="1"/>
    </xf>
    <xf numFmtId="0" fontId="18" fillId="0" borderId="1" xfId="0" applyFont="1" applyBorder="1" applyAlignment="1">
      <alignment horizontal="justify" vertical="center" wrapText="1"/>
    </xf>
    <xf numFmtId="0" fontId="19" fillId="4" borderId="1" xfId="0" applyFont="1" applyFill="1" applyBorder="1" applyAlignment="1">
      <alignment horizontal="justify" vertical="center" wrapText="1"/>
    </xf>
    <xf numFmtId="2" fontId="8" fillId="0" borderId="11" xfId="0" applyNumberFormat="1" applyFont="1" applyBorder="1" applyAlignment="1">
      <alignment horizontal="center" wrapText="1"/>
    </xf>
    <xf numFmtId="2" fontId="17" fillId="0" borderId="11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horizontal="center" wrapText="1"/>
    </xf>
    <xf numFmtId="2" fontId="16" fillId="0" borderId="49" xfId="0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165" fontId="10" fillId="0" borderId="0" xfId="1" applyFont="1" applyFill="1" applyBorder="1" applyAlignment="1">
      <alignment horizontal="right"/>
    </xf>
    <xf numFmtId="9" fontId="6" fillId="0" borderId="0" xfId="2" applyFont="1" applyFill="1" applyBorder="1" applyAlignment="1">
      <alignment horizontal="center"/>
    </xf>
    <xf numFmtId="165" fontId="6" fillId="0" borderId="0" xfId="1" applyFont="1" applyFill="1" applyBorder="1" applyAlignment="1">
      <alignment horizontal="right"/>
    </xf>
    <xf numFmtId="2" fontId="4" fillId="3" borderId="1" xfId="0" applyNumberFormat="1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/>
    </xf>
    <xf numFmtId="165" fontId="10" fillId="0" borderId="5" xfId="1" applyFont="1" applyFill="1" applyBorder="1" applyAlignment="1">
      <alignment horizontal="right"/>
    </xf>
    <xf numFmtId="9" fontId="6" fillId="0" borderId="5" xfId="2" applyFont="1" applyFill="1" applyBorder="1" applyAlignment="1">
      <alignment horizontal="center"/>
    </xf>
    <xf numFmtId="165" fontId="6" fillId="0" borderId="5" xfId="1" applyFont="1" applyFill="1" applyBorder="1" applyAlignment="1">
      <alignment horizontal="right"/>
    </xf>
    <xf numFmtId="165" fontId="6" fillId="0" borderId="48" xfId="0" applyNumberFormat="1" applyFont="1" applyBorder="1"/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9" fillId="0" borderId="7" xfId="0" applyNumberFormat="1" applyFont="1" applyBorder="1" applyAlignment="1">
      <alignment horizontal="center" wrapText="1"/>
    </xf>
    <xf numFmtId="0" fontId="0" fillId="0" borderId="11" xfId="0" applyFont="1" applyBorder="1" applyAlignment="1" applyProtection="1">
      <alignment horizontal="center" wrapText="1"/>
      <protection locked="0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3" xfId="0" applyFont="1" applyBorder="1" applyAlignment="1" applyProtection="1">
      <alignment horizont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2" fontId="4" fillId="2" borderId="8" xfId="0" applyNumberFormat="1" applyFont="1" applyFill="1" applyBorder="1" applyAlignment="1">
      <alignment horizontal="center" wrapText="1"/>
    </xf>
    <xf numFmtId="2" fontId="4" fillId="2" borderId="9" xfId="0" applyNumberFormat="1" applyFont="1" applyFill="1" applyBorder="1" applyAlignment="1">
      <alignment horizontal="center" wrapText="1"/>
    </xf>
    <xf numFmtId="2" fontId="4" fillId="2" borderId="10" xfId="0" applyNumberFormat="1" applyFont="1" applyFill="1" applyBorder="1" applyAlignment="1">
      <alignment horizontal="center" wrapText="1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2" fontId="5" fillId="2" borderId="8" xfId="0" applyNumberFormat="1" applyFont="1" applyFill="1" applyBorder="1" applyAlignment="1">
      <alignment horizontal="center" wrapText="1"/>
    </xf>
    <xf numFmtId="2" fontId="5" fillId="2" borderId="9" xfId="0" applyNumberFormat="1" applyFont="1" applyFill="1" applyBorder="1" applyAlignment="1">
      <alignment horizontal="center" wrapText="1"/>
    </xf>
    <xf numFmtId="2" fontId="5" fillId="2" borderId="10" xfId="0" applyNumberFormat="1" applyFont="1" applyFill="1" applyBorder="1" applyAlignment="1">
      <alignment horizont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2" fontId="8" fillId="0" borderId="50" xfId="0" applyNumberFormat="1" applyFont="1" applyBorder="1" applyAlignment="1">
      <alignment horizontal="center" wrapText="1"/>
    </xf>
    <xf numFmtId="2" fontId="8" fillId="0" borderId="46" xfId="0" applyNumberFormat="1" applyFont="1" applyBorder="1" applyAlignment="1">
      <alignment horizontal="center" wrapText="1"/>
    </xf>
    <xf numFmtId="2" fontId="8" fillId="0" borderId="51" xfId="0" applyNumberFormat="1" applyFont="1" applyBorder="1" applyAlignment="1">
      <alignment horizontal="center" wrapText="1"/>
    </xf>
    <xf numFmtId="2" fontId="5" fillId="2" borderId="18" xfId="0" applyNumberFormat="1" applyFont="1" applyFill="1" applyBorder="1" applyAlignment="1">
      <alignment horizontal="center" wrapText="1"/>
    </xf>
    <xf numFmtId="2" fontId="5" fillId="2" borderId="19" xfId="0" applyNumberFormat="1" applyFont="1" applyFill="1" applyBorder="1" applyAlignment="1">
      <alignment horizontal="center" wrapText="1"/>
    </xf>
    <xf numFmtId="2" fontId="5" fillId="2" borderId="35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justify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2" fontId="4" fillId="2" borderId="18" xfId="0" applyNumberFormat="1" applyFont="1" applyFill="1" applyBorder="1" applyAlignment="1">
      <alignment horizontal="center" wrapText="1"/>
    </xf>
    <xf numFmtId="2" fontId="4" fillId="2" borderId="19" xfId="0" applyNumberFormat="1" applyFont="1" applyFill="1" applyBorder="1" applyAlignment="1">
      <alignment horizontal="center" wrapText="1"/>
    </xf>
    <xf numFmtId="2" fontId="4" fillId="2" borderId="20" xfId="0" applyNumberFormat="1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wrapText="1"/>
    </xf>
    <xf numFmtId="2" fontId="4" fillId="3" borderId="40" xfId="0" applyNumberFormat="1" applyFont="1" applyFill="1" applyBorder="1" applyAlignment="1">
      <alignment horizontal="center" wrapText="1"/>
    </xf>
    <xf numFmtId="2" fontId="4" fillId="3" borderId="19" xfId="0" applyNumberFormat="1" applyFont="1" applyFill="1" applyBorder="1" applyAlignment="1">
      <alignment horizontal="center" wrapText="1"/>
    </xf>
    <xf numFmtId="2" fontId="4" fillId="3" borderId="20" xfId="0" applyNumberFormat="1" applyFont="1" applyFill="1" applyBorder="1" applyAlignment="1">
      <alignment horizontal="center" wrapText="1"/>
    </xf>
    <xf numFmtId="2" fontId="23" fillId="3" borderId="32" xfId="0" applyNumberFormat="1" applyFont="1" applyFill="1" applyBorder="1" applyAlignment="1">
      <alignment horizontal="center" wrapText="1"/>
    </xf>
    <xf numFmtId="2" fontId="23" fillId="3" borderId="31" xfId="0" applyNumberFormat="1" applyFont="1" applyFill="1" applyBorder="1" applyAlignment="1">
      <alignment horizontal="center" wrapText="1"/>
    </xf>
    <xf numFmtId="9" fontId="24" fillId="3" borderId="32" xfId="2" applyFont="1" applyFill="1" applyBorder="1" applyAlignment="1">
      <alignment horizontal="center" wrapText="1"/>
    </xf>
    <xf numFmtId="9" fontId="24" fillId="3" borderId="31" xfId="2" applyFont="1" applyFill="1" applyBorder="1" applyAlignment="1">
      <alignment horizontal="center" wrapText="1"/>
    </xf>
  </cellXfs>
  <cellStyles count="4">
    <cellStyle name="Comma" xfId="1" builtinId="3"/>
    <cellStyle name="Comma 2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835552</xdr:colOff>
      <xdr:row>1</xdr:row>
      <xdr:rowOff>101072</xdr:rowOff>
    </xdr:from>
    <xdr:to>
      <xdr:col>0</xdr:col>
      <xdr:colOff>2754310</xdr:colOff>
      <xdr:row>6</xdr:row>
      <xdr:rowOff>70127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552" y="291572"/>
          <a:ext cx="1918758" cy="921555"/>
        </a:xfrm>
        <a:prstGeom prst="rect">
          <a:avLst/>
        </a:prstGeom>
      </xdr:spPr>
    </xdr:pic>
    <xdr:clientData/>
  </xdr:twoCellAnchor>
  <xdr:twoCellAnchor editAs="oneCell">
    <xdr:from>
      <xdr:col>8</xdr:col>
      <xdr:colOff>169335</xdr:colOff>
      <xdr:row>0</xdr:row>
      <xdr:rowOff>169334</xdr:rowOff>
    </xdr:from>
    <xdr:to>
      <xdr:col>12</xdr:col>
      <xdr:colOff>116416</xdr:colOff>
      <xdr:row>6</xdr:row>
      <xdr:rowOff>359834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0835" y="169334"/>
          <a:ext cx="3111498" cy="1333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12</xdr:col>
      <xdr:colOff>502355</xdr:colOff>
      <xdr:row>6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A637954-D305-43AE-9CE7-BA2EB5548AA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7611" y="0"/>
          <a:ext cx="4114800" cy="1181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835552</xdr:colOff>
      <xdr:row>1</xdr:row>
      <xdr:rowOff>101072</xdr:rowOff>
    </xdr:from>
    <xdr:to>
      <xdr:col>0</xdr:col>
      <xdr:colOff>2754310</xdr:colOff>
      <xdr:row>6</xdr:row>
      <xdr:rowOff>70127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552" y="291572"/>
          <a:ext cx="1918758" cy="921555"/>
        </a:xfrm>
        <a:prstGeom prst="rect">
          <a:avLst/>
        </a:prstGeom>
      </xdr:spPr>
    </xdr:pic>
    <xdr:clientData/>
  </xdr:twoCellAnchor>
  <xdr:twoCellAnchor editAs="oneCell">
    <xdr:from>
      <xdr:col>8</xdr:col>
      <xdr:colOff>169335</xdr:colOff>
      <xdr:row>0</xdr:row>
      <xdr:rowOff>169334</xdr:rowOff>
    </xdr:from>
    <xdr:to>
      <xdr:col>11</xdr:col>
      <xdr:colOff>243416</xdr:colOff>
      <xdr:row>6</xdr:row>
      <xdr:rowOff>359834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6510" y="169334"/>
          <a:ext cx="2922056" cy="1333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835552</xdr:colOff>
      <xdr:row>1</xdr:row>
      <xdr:rowOff>101072</xdr:rowOff>
    </xdr:from>
    <xdr:to>
      <xdr:col>0</xdr:col>
      <xdr:colOff>2754310</xdr:colOff>
      <xdr:row>6</xdr:row>
      <xdr:rowOff>70127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552" y="291572"/>
          <a:ext cx="1918758" cy="921555"/>
        </a:xfrm>
        <a:prstGeom prst="rect">
          <a:avLst/>
        </a:prstGeom>
      </xdr:spPr>
    </xdr:pic>
    <xdr:clientData/>
  </xdr:twoCellAnchor>
  <xdr:twoCellAnchor editAs="oneCell">
    <xdr:from>
      <xdr:col>8</xdr:col>
      <xdr:colOff>169335</xdr:colOff>
      <xdr:row>0</xdr:row>
      <xdr:rowOff>169334</xdr:rowOff>
    </xdr:from>
    <xdr:to>
      <xdr:col>11</xdr:col>
      <xdr:colOff>634999</xdr:colOff>
      <xdr:row>6</xdr:row>
      <xdr:rowOff>359834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7035" y="169334"/>
          <a:ext cx="2918881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N89"/>
  <sheetViews>
    <sheetView topLeftCell="A52" zoomScale="90" zoomScaleNormal="90" zoomScaleSheetLayoutView="90" workbookViewId="0">
      <selection activeCell="I55" sqref="I55"/>
    </sheetView>
  </sheetViews>
  <sheetFormatPr defaultColWidth="9.1796875" defaultRowHeight="14.5" x14ac:dyDescent="0.35"/>
  <cols>
    <col min="1" max="1" width="50.81640625" style="4" customWidth="1"/>
    <col min="2" max="2" width="13.7265625" style="4" customWidth="1"/>
    <col min="3" max="3" width="20.7265625" style="4" customWidth="1"/>
    <col min="4" max="4" width="10.81640625" style="6" customWidth="1"/>
    <col min="5" max="5" width="14.1796875" style="4" customWidth="1"/>
    <col min="6" max="6" width="13.7265625" style="6" customWidth="1"/>
    <col min="7" max="7" width="11" style="4" hidden="1" customWidth="1"/>
    <col min="8" max="8" width="9.26953125" style="6" hidden="1" customWidth="1"/>
    <col min="9" max="10" width="10.54296875" style="4" customWidth="1"/>
    <col min="11" max="13" width="11.7265625" style="4" bestFit="1" customWidth="1"/>
    <col min="14" max="14" width="11.7265625" style="4" customWidth="1"/>
    <col min="15" max="15" width="12.1796875" style="4" customWidth="1"/>
    <col min="16" max="16" width="8.7265625" style="4" customWidth="1"/>
    <col min="17" max="17" width="16" style="4" customWidth="1"/>
    <col min="18" max="18" width="9.1796875" style="4" customWidth="1"/>
    <col min="19" max="16384" width="9.1796875" style="4"/>
  </cols>
  <sheetData>
    <row r="1" spans="1:14" s="3" customFormat="1" ht="15" customHeight="1" thickBot="1" x14ac:dyDescent="0.4">
      <c r="A1" s="110"/>
      <c r="B1" s="113" t="s">
        <v>36</v>
      </c>
      <c r="C1" s="114"/>
      <c r="D1" s="114"/>
      <c r="E1" s="114"/>
      <c r="F1" s="114"/>
      <c r="G1" s="114"/>
      <c r="H1" s="115"/>
      <c r="I1" s="128"/>
      <c r="J1" s="129"/>
      <c r="K1" s="129"/>
      <c r="L1" s="129"/>
      <c r="M1" s="130"/>
      <c r="N1" s="2"/>
    </row>
    <row r="2" spans="1:14" ht="15" customHeight="1" x14ac:dyDescent="0.35">
      <c r="A2" s="111"/>
      <c r="B2" s="116"/>
      <c r="C2" s="117"/>
      <c r="D2" s="117"/>
      <c r="E2" s="117"/>
      <c r="F2" s="117"/>
      <c r="G2" s="117"/>
      <c r="H2" s="118"/>
      <c r="I2" s="131"/>
      <c r="J2" s="132"/>
      <c r="K2" s="132"/>
      <c r="L2" s="132"/>
      <c r="M2" s="133"/>
    </row>
    <row r="3" spans="1:14" ht="15" customHeight="1" x14ac:dyDescent="0.35">
      <c r="A3" s="111"/>
      <c r="B3" s="116"/>
      <c r="C3" s="117"/>
      <c r="D3" s="117"/>
      <c r="E3" s="117"/>
      <c r="F3" s="117"/>
      <c r="G3" s="117"/>
      <c r="H3" s="118"/>
      <c r="I3" s="131"/>
      <c r="J3" s="132"/>
      <c r="K3" s="132"/>
      <c r="L3" s="132"/>
      <c r="M3" s="133"/>
    </row>
    <row r="4" spans="1:14" ht="15" customHeight="1" x14ac:dyDescent="0.35">
      <c r="A4" s="111"/>
      <c r="B4" s="116"/>
      <c r="C4" s="117"/>
      <c r="D4" s="117"/>
      <c r="E4" s="117"/>
      <c r="F4" s="117"/>
      <c r="G4" s="117"/>
      <c r="H4" s="118"/>
      <c r="I4" s="131"/>
      <c r="J4" s="132"/>
      <c r="K4" s="132"/>
      <c r="L4" s="132"/>
      <c r="M4" s="133"/>
    </row>
    <row r="5" spans="1:14" ht="15" customHeight="1" x14ac:dyDescent="0.35">
      <c r="A5" s="111"/>
      <c r="B5" s="116"/>
      <c r="C5" s="117"/>
      <c r="D5" s="117"/>
      <c r="E5" s="117"/>
      <c r="F5" s="117"/>
      <c r="G5" s="117"/>
      <c r="H5" s="118"/>
      <c r="I5" s="131"/>
      <c r="J5" s="132"/>
      <c r="K5" s="132"/>
      <c r="L5" s="132"/>
      <c r="M5" s="133"/>
    </row>
    <row r="6" spans="1:14" ht="15" customHeight="1" x14ac:dyDescent="0.35">
      <c r="A6" s="111"/>
      <c r="B6" s="116"/>
      <c r="C6" s="117"/>
      <c r="D6" s="117"/>
      <c r="E6" s="117"/>
      <c r="F6" s="117"/>
      <c r="G6" s="117"/>
      <c r="H6" s="118"/>
      <c r="I6" s="131"/>
      <c r="J6" s="132"/>
      <c r="K6" s="132"/>
      <c r="L6" s="132"/>
      <c r="M6" s="133"/>
    </row>
    <row r="7" spans="1:14" ht="40.5" customHeight="1" thickBot="1" x14ac:dyDescent="0.4">
      <c r="A7" s="112"/>
      <c r="B7" s="119"/>
      <c r="C7" s="120"/>
      <c r="D7" s="120"/>
      <c r="E7" s="120"/>
      <c r="F7" s="120"/>
      <c r="G7" s="120"/>
      <c r="H7" s="121"/>
      <c r="I7" s="134"/>
      <c r="J7" s="135"/>
      <c r="K7" s="135"/>
      <c r="L7" s="135"/>
      <c r="M7" s="136"/>
    </row>
    <row r="8" spans="1:14" s="11" customFormat="1" ht="39" customHeight="1" thickBot="1" x14ac:dyDescent="0.35">
      <c r="A8" s="10" t="s">
        <v>41</v>
      </c>
      <c r="B8" s="10" t="s">
        <v>10</v>
      </c>
      <c r="C8" s="10" t="s">
        <v>22</v>
      </c>
      <c r="D8" s="10" t="s">
        <v>2</v>
      </c>
      <c r="E8" s="10" t="s">
        <v>1</v>
      </c>
      <c r="F8" s="10" t="s">
        <v>0</v>
      </c>
      <c r="G8" s="10" t="s">
        <v>4</v>
      </c>
      <c r="H8" s="10" t="s">
        <v>9</v>
      </c>
      <c r="I8" s="10" t="s">
        <v>5</v>
      </c>
      <c r="J8" s="10" t="s">
        <v>62</v>
      </c>
      <c r="K8" s="10" t="s">
        <v>63</v>
      </c>
      <c r="L8" s="10" t="s">
        <v>64</v>
      </c>
      <c r="M8" s="10" t="s">
        <v>65</v>
      </c>
    </row>
    <row r="9" spans="1:14" s="5" customFormat="1" ht="16.5" customHeight="1" thickBot="1" x14ac:dyDescent="0.4">
      <c r="A9" s="125" t="s">
        <v>37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7"/>
    </row>
    <row r="10" spans="1:14" s="5" customFormat="1" ht="15" customHeight="1" thickBot="1" x14ac:dyDescent="0.4">
      <c r="A10" s="125" t="s">
        <v>31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7"/>
    </row>
    <row r="11" spans="1:14" s="13" customFormat="1" ht="16.149999999999999" customHeight="1" x14ac:dyDescent="0.3">
      <c r="A11" s="122" t="s">
        <v>42</v>
      </c>
      <c r="B11" s="32" t="s">
        <v>30</v>
      </c>
      <c r="C11" s="32" t="s">
        <v>68</v>
      </c>
      <c r="D11" s="33" t="s">
        <v>3</v>
      </c>
      <c r="E11" s="32" t="s">
        <v>78</v>
      </c>
      <c r="F11" s="33">
        <v>1</v>
      </c>
      <c r="G11" s="34">
        <v>17487.306866515839</v>
      </c>
      <c r="H11" s="35">
        <v>7.3649999999999993E-2</v>
      </c>
      <c r="I11" s="36">
        <f>(G11*H11)+G11</f>
        <v>18775.247017234731</v>
      </c>
      <c r="J11" s="46">
        <f t="shared" ref="J11:J15" si="0">I11*F11</f>
        <v>18775.247017234731</v>
      </c>
      <c r="K11" s="44">
        <f>J11*12</f>
        <v>225302.96420681677</v>
      </c>
      <c r="L11" s="49">
        <f t="shared" ref="L11:M34" si="1">K11*108%</f>
        <v>243327.20134336213</v>
      </c>
      <c r="M11" s="52">
        <f t="shared" si="1"/>
        <v>262793.37745083112</v>
      </c>
    </row>
    <row r="12" spans="1:14" s="13" customFormat="1" ht="16.149999999999999" customHeight="1" x14ac:dyDescent="0.3">
      <c r="A12" s="123"/>
      <c r="B12" s="14" t="s">
        <v>29</v>
      </c>
      <c r="C12" s="14" t="s">
        <v>38</v>
      </c>
      <c r="D12" s="15" t="s">
        <v>3</v>
      </c>
      <c r="E12" s="14" t="s">
        <v>24</v>
      </c>
      <c r="F12" s="15">
        <v>1</v>
      </c>
      <c r="G12" s="16">
        <f>11922.89+243.5</f>
        <v>12166.39</v>
      </c>
      <c r="H12" s="17">
        <v>0.04</v>
      </c>
      <c r="I12" s="18">
        <f>(G12*H12)+G12+228.28</f>
        <v>12881.3256</v>
      </c>
      <c r="J12" s="47">
        <f t="shared" ref="J12" si="2">I12*F12</f>
        <v>12881.3256</v>
      </c>
      <c r="K12" s="18">
        <f t="shared" ref="K12:K57" si="3">J12*12</f>
        <v>154575.90720000002</v>
      </c>
      <c r="L12" s="50">
        <f t="shared" si="1"/>
        <v>166941.97977600002</v>
      </c>
      <c r="M12" s="19">
        <f t="shared" si="1"/>
        <v>180297.33815808003</v>
      </c>
    </row>
    <row r="13" spans="1:14" s="13" customFormat="1" ht="16.149999999999999" customHeight="1" x14ac:dyDescent="0.3">
      <c r="A13" s="124" t="s">
        <v>43</v>
      </c>
      <c r="B13" s="14" t="s">
        <v>29</v>
      </c>
      <c r="C13" s="14" t="s">
        <v>39</v>
      </c>
      <c r="D13" s="15" t="s">
        <v>3</v>
      </c>
      <c r="E13" s="14" t="s">
        <v>24</v>
      </c>
      <c r="F13" s="15">
        <v>1</v>
      </c>
      <c r="G13" s="16">
        <f t="shared" ref="G13:G14" si="4">11922.89+243.5</f>
        <v>12166.39</v>
      </c>
      <c r="H13" s="17">
        <v>0.04</v>
      </c>
      <c r="I13" s="18">
        <f>(G13*H13)+G13+228.28+228.28</f>
        <v>13109.605600000001</v>
      </c>
      <c r="J13" s="47">
        <f t="shared" ref="J13" si="5">I13*F13</f>
        <v>13109.605600000001</v>
      </c>
      <c r="K13" s="18">
        <f t="shared" si="3"/>
        <v>157315.2672</v>
      </c>
      <c r="L13" s="50">
        <f t="shared" si="1"/>
        <v>169900.488576</v>
      </c>
      <c r="M13" s="19">
        <f t="shared" si="1"/>
        <v>183492.52766208001</v>
      </c>
    </row>
    <row r="14" spans="1:14" s="13" customFormat="1" ht="16.149999999999999" customHeight="1" x14ac:dyDescent="0.3">
      <c r="A14" s="123"/>
      <c r="B14" s="14" t="s">
        <v>29</v>
      </c>
      <c r="C14" s="14" t="s">
        <v>40</v>
      </c>
      <c r="D14" s="15" t="s">
        <v>3</v>
      </c>
      <c r="E14" s="14" t="s">
        <v>24</v>
      </c>
      <c r="F14" s="15">
        <v>2</v>
      </c>
      <c r="G14" s="16">
        <f t="shared" si="4"/>
        <v>12166.39</v>
      </c>
      <c r="H14" s="17">
        <v>0.04</v>
      </c>
      <c r="I14" s="18">
        <f>(G14*H14)+G14+228.28</f>
        <v>12881.3256</v>
      </c>
      <c r="J14" s="47">
        <f t="shared" ref="J14" si="6">I14*F14</f>
        <v>25762.6512</v>
      </c>
      <c r="K14" s="18">
        <f t="shared" si="3"/>
        <v>309151.81440000003</v>
      </c>
      <c r="L14" s="50">
        <f t="shared" si="1"/>
        <v>333883.95955200004</v>
      </c>
      <c r="M14" s="19">
        <f t="shared" si="1"/>
        <v>360594.67631616007</v>
      </c>
    </row>
    <row r="15" spans="1:14" s="13" customFormat="1" ht="16.149999999999999" customHeight="1" x14ac:dyDescent="0.3">
      <c r="A15" s="29" t="s">
        <v>45</v>
      </c>
      <c r="B15" s="14" t="s">
        <v>44</v>
      </c>
      <c r="C15" s="14" t="s">
        <v>23</v>
      </c>
      <c r="D15" s="15" t="s">
        <v>3</v>
      </c>
      <c r="E15" s="14" t="s">
        <v>24</v>
      </c>
      <c r="F15" s="15">
        <v>1</v>
      </c>
      <c r="G15" s="16">
        <v>10335.76</v>
      </c>
      <c r="H15" s="17">
        <v>0.04</v>
      </c>
      <c r="I15" s="18">
        <f t="shared" ref="I15:I34" si="7">(G15*H15)+G15</f>
        <v>10749.190399999999</v>
      </c>
      <c r="J15" s="47">
        <f t="shared" si="0"/>
        <v>10749.190399999999</v>
      </c>
      <c r="K15" s="18">
        <f t="shared" si="3"/>
        <v>128990.28479999999</v>
      </c>
      <c r="L15" s="50">
        <f t="shared" si="1"/>
        <v>139309.50758400001</v>
      </c>
      <c r="M15" s="19">
        <f t="shared" si="1"/>
        <v>150454.26819072</v>
      </c>
    </row>
    <row r="16" spans="1:14" s="13" customFormat="1" ht="16.149999999999999" customHeight="1" x14ac:dyDescent="0.3">
      <c r="A16" s="29" t="s">
        <v>46</v>
      </c>
      <c r="B16" s="14" t="s">
        <v>44</v>
      </c>
      <c r="C16" s="14" t="s">
        <v>23</v>
      </c>
      <c r="D16" s="15" t="s">
        <v>3</v>
      </c>
      <c r="E16" s="14" t="s">
        <v>24</v>
      </c>
      <c r="F16" s="15">
        <v>1</v>
      </c>
      <c r="G16" s="16">
        <v>10335.76</v>
      </c>
      <c r="H16" s="17">
        <v>0.04</v>
      </c>
      <c r="I16" s="18">
        <f t="shared" si="7"/>
        <v>10749.190399999999</v>
      </c>
      <c r="J16" s="47">
        <f t="shared" ref="J16" si="8">I16*F16</f>
        <v>10749.190399999999</v>
      </c>
      <c r="K16" s="18">
        <f t="shared" si="3"/>
        <v>128990.28479999999</v>
      </c>
      <c r="L16" s="50">
        <f t="shared" si="1"/>
        <v>139309.50758400001</v>
      </c>
      <c r="M16" s="19">
        <f t="shared" si="1"/>
        <v>150454.26819072</v>
      </c>
    </row>
    <row r="17" spans="1:13" s="13" customFormat="1" ht="16.149999999999999" customHeight="1" x14ac:dyDescent="0.3">
      <c r="A17" s="29" t="s">
        <v>47</v>
      </c>
      <c r="B17" s="14" t="s">
        <v>44</v>
      </c>
      <c r="C17" s="14" t="s">
        <v>23</v>
      </c>
      <c r="D17" s="15" t="s">
        <v>3</v>
      </c>
      <c r="E17" s="14" t="s">
        <v>24</v>
      </c>
      <c r="F17" s="15">
        <v>1</v>
      </c>
      <c r="G17" s="16">
        <v>10335.76</v>
      </c>
      <c r="H17" s="17">
        <v>0.04</v>
      </c>
      <c r="I17" s="18">
        <f t="shared" si="7"/>
        <v>10749.190399999999</v>
      </c>
      <c r="J17" s="47">
        <f t="shared" ref="J17:J19" si="9">I17*F17</f>
        <v>10749.190399999999</v>
      </c>
      <c r="K17" s="18">
        <f t="shared" si="3"/>
        <v>128990.28479999999</v>
      </c>
      <c r="L17" s="50">
        <f t="shared" si="1"/>
        <v>139309.50758400001</v>
      </c>
      <c r="M17" s="19">
        <f t="shared" si="1"/>
        <v>150454.26819072</v>
      </c>
    </row>
    <row r="18" spans="1:13" s="13" customFormat="1" ht="16.149999999999999" customHeight="1" x14ac:dyDescent="0.3">
      <c r="A18" s="30" t="s">
        <v>71</v>
      </c>
      <c r="B18" s="14" t="s">
        <v>44</v>
      </c>
      <c r="C18" s="14" t="s">
        <v>23</v>
      </c>
      <c r="D18" s="15" t="s">
        <v>3</v>
      </c>
      <c r="E18" s="14" t="s">
        <v>24</v>
      </c>
      <c r="F18" s="15">
        <v>1</v>
      </c>
      <c r="G18" s="16">
        <v>10335.76</v>
      </c>
      <c r="H18" s="17">
        <v>0.04</v>
      </c>
      <c r="I18" s="18">
        <f t="shared" si="7"/>
        <v>10749.190399999999</v>
      </c>
      <c r="J18" s="47">
        <f t="shared" si="9"/>
        <v>10749.190399999999</v>
      </c>
      <c r="K18" s="18">
        <f t="shared" si="3"/>
        <v>128990.28479999999</v>
      </c>
      <c r="L18" s="50">
        <f t="shared" si="1"/>
        <v>139309.50758400001</v>
      </c>
      <c r="M18" s="19">
        <f t="shared" si="1"/>
        <v>150454.26819072</v>
      </c>
    </row>
    <row r="19" spans="1:13" s="13" customFormat="1" ht="16.149999999999999" customHeight="1" x14ac:dyDescent="0.3">
      <c r="A19" s="29" t="s">
        <v>72</v>
      </c>
      <c r="B19" s="14" t="s">
        <v>44</v>
      </c>
      <c r="C19" s="14" t="s">
        <v>23</v>
      </c>
      <c r="D19" s="15" t="s">
        <v>3</v>
      </c>
      <c r="E19" s="14" t="s">
        <v>24</v>
      </c>
      <c r="F19" s="15">
        <v>1</v>
      </c>
      <c r="G19" s="16">
        <v>10335.76</v>
      </c>
      <c r="H19" s="17">
        <v>0.04</v>
      </c>
      <c r="I19" s="18">
        <f t="shared" si="7"/>
        <v>10749.190399999999</v>
      </c>
      <c r="J19" s="47">
        <f t="shared" si="9"/>
        <v>10749.190399999999</v>
      </c>
      <c r="K19" s="18">
        <f t="shared" si="3"/>
        <v>128990.28479999999</v>
      </c>
      <c r="L19" s="50">
        <f t="shared" si="1"/>
        <v>139309.50758400001</v>
      </c>
      <c r="M19" s="19">
        <f t="shared" si="1"/>
        <v>150454.26819072</v>
      </c>
    </row>
    <row r="20" spans="1:13" s="13" customFormat="1" ht="16.149999999999999" customHeight="1" x14ac:dyDescent="0.3">
      <c r="A20" s="29" t="s">
        <v>73</v>
      </c>
      <c r="B20" s="14" t="s">
        <v>44</v>
      </c>
      <c r="C20" s="14" t="s">
        <v>23</v>
      </c>
      <c r="D20" s="15" t="s">
        <v>3</v>
      </c>
      <c r="E20" s="14" t="s">
        <v>24</v>
      </c>
      <c r="F20" s="15">
        <v>1</v>
      </c>
      <c r="G20" s="16">
        <v>10335.76</v>
      </c>
      <c r="H20" s="17">
        <v>0.04</v>
      </c>
      <c r="I20" s="18">
        <f t="shared" si="7"/>
        <v>10749.190399999999</v>
      </c>
      <c r="J20" s="47">
        <f t="shared" ref="J20:J25" si="10">I20*F20</f>
        <v>10749.190399999999</v>
      </c>
      <c r="K20" s="18">
        <f t="shared" si="3"/>
        <v>128990.28479999999</v>
      </c>
      <c r="L20" s="50">
        <f t="shared" si="1"/>
        <v>139309.50758400001</v>
      </c>
      <c r="M20" s="19">
        <f t="shared" si="1"/>
        <v>150454.26819072</v>
      </c>
    </row>
    <row r="21" spans="1:13" s="13" customFormat="1" ht="16.149999999999999" customHeight="1" x14ac:dyDescent="0.3">
      <c r="A21" s="30" t="s">
        <v>74</v>
      </c>
      <c r="B21" s="14" t="s">
        <v>44</v>
      </c>
      <c r="C21" s="14" t="s">
        <v>23</v>
      </c>
      <c r="D21" s="15" t="s">
        <v>3</v>
      </c>
      <c r="E21" s="14" t="s">
        <v>24</v>
      </c>
      <c r="F21" s="15">
        <v>1</v>
      </c>
      <c r="G21" s="16">
        <v>10335.76</v>
      </c>
      <c r="H21" s="17">
        <v>0.04</v>
      </c>
      <c r="I21" s="18">
        <f t="shared" si="7"/>
        <v>10749.190399999999</v>
      </c>
      <c r="J21" s="47">
        <f t="shared" si="10"/>
        <v>10749.190399999999</v>
      </c>
      <c r="K21" s="18">
        <f t="shared" si="3"/>
        <v>128990.28479999999</v>
      </c>
      <c r="L21" s="50">
        <f t="shared" si="1"/>
        <v>139309.50758400001</v>
      </c>
      <c r="M21" s="19">
        <f t="shared" si="1"/>
        <v>150454.26819072</v>
      </c>
    </row>
    <row r="22" spans="1:13" s="13" customFormat="1" ht="16.149999999999999" customHeight="1" x14ac:dyDescent="0.3">
      <c r="A22" s="29" t="s">
        <v>75</v>
      </c>
      <c r="B22" s="14" t="s">
        <v>44</v>
      </c>
      <c r="C22" s="14" t="s">
        <v>23</v>
      </c>
      <c r="D22" s="15" t="s">
        <v>3</v>
      </c>
      <c r="E22" s="14" t="s">
        <v>24</v>
      </c>
      <c r="F22" s="15">
        <v>1</v>
      </c>
      <c r="G22" s="16">
        <v>10335.76</v>
      </c>
      <c r="H22" s="17">
        <v>0.04</v>
      </c>
      <c r="I22" s="18">
        <f t="shared" si="7"/>
        <v>10749.190399999999</v>
      </c>
      <c r="J22" s="47">
        <f t="shared" si="10"/>
        <v>10749.190399999999</v>
      </c>
      <c r="K22" s="18">
        <f t="shared" si="3"/>
        <v>128990.28479999999</v>
      </c>
      <c r="L22" s="50">
        <f t="shared" si="1"/>
        <v>139309.50758400001</v>
      </c>
      <c r="M22" s="19">
        <f t="shared" si="1"/>
        <v>150454.26819072</v>
      </c>
    </row>
    <row r="23" spans="1:13" s="13" customFormat="1" ht="16.149999999999999" customHeight="1" x14ac:dyDescent="0.3">
      <c r="A23" s="29" t="s">
        <v>48</v>
      </c>
      <c r="B23" s="14" t="s">
        <v>44</v>
      </c>
      <c r="C23" s="14" t="s">
        <v>23</v>
      </c>
      <c r="D23" s="15" t="s">
        <v>3</v>
      </c>
      <c r="E23" s="14" t="s">
        <v>24</v>
      </c>
      <c r="F23" s="15">
        <v>1</v>
      </c>
      <c r="G23" s="16">
        <v>10335.76</v>
      </c>
      <c r="H23" s="17">
        <v>0.04</v>
      </c>
      <c r="I23" s="18">
        <f t="shared" si="7"/>
        <v>10749.190399999999</v>
      </c>
      <c r="J23" s="47">
        <f t="shared" si="10"/>
        <v>10749.190399999999</v>
      </c>
      <c r="K23" s="18">
        <f t="shared" si="3"/>
        <v>128990.28479999999</v>
      </c>
      <c r="L23" s="50">
        <f t="shared" si="1"/>
        <v>139309.50758400001</v>
      </c>
      <c r="M23" s="19">
        <f t="shared" si="1"/>
        <v>150454.26819072</v>
      </c>
    </row>
    <row r="24" spans="1:13" s="13" customFormat="1" ht="16.149999999999999" customHeight="1" x14ac:dyDescent="0.3">
      <c r="A24" s="30" t="s">
        <v>49</v>
      </c>
      <c r="B24" s="14" t="s">
        <v>44</v>
      </c>
      <c r="C24" s="14" t="s">
        <v>23</v>
      </c>
      <c r="D24" s="15" t="s">
        <v>3</v>
      </c>
      <c r="E24" s="14" t="s">
        <v>24</v>
      </c>
      <c r="F24" s="15">
        <v>1</v>
      </c>
      <c r="G24" s="16">
        <v>10335.76</v>
      </c>
      <c r="H24" s="17">
        <v>0.04</v>
      </c>
      <c r="I24" s="18">
        <f t="shared" si="7"/>
        <v>10749.190399999999</v>
      </c>
      <c r="J24" s="47">
        <f t="shared" si="10"/>
        <v>10749.190399999999</v>
      </c>
      <c r="K24" s="18">
        <f t="shared" si="3"/>
        <v>128990.28479999999</v>
      </c>
      <c r="L24" s="50">
        <f t="shared" si="1"/>
        <v>139309.50758400001</v>
      </c>
      <c r="M24" s="19">
        <f t="shared" si="1"/>
        <v>150454.26819072</v>
      </c>
    </row>
    <row r="25" spans="1:13" s="13" customFormat="1" ht="16.149999999999999" customHeight="1" x14ac:dyDescent="0.3">
      <c r="A25" s="29" t="s">
        <v>50</v>
      </c>
      <c r="B25" s="14" t="s">
        <v>44</v>
      </c>
      <c r="C25" s="14" t="s">
        <v>23</v>
      </c>
      <c r="D25" s="15" t="s">
        <v>3</v>
      </c>
      <c r="E25" s="14" t="s">
        <v>24</v>
      </c>
      <c r="F25" s="15">
        <v>1</v>
      </c>
      <c r="G25" s="16">
        <v>10335.76</v>
      </c>
      <c r="H25" s="17">
        <v>0.04</v>
      </c>
      <c r="I25" s="18">
        <f t="shared" si="7"/>
        <v>10749.190399999999</v>
      </c>
      <c r="J25" s="47">
        <f t="shared" si="10"/>
        <v>10749.190399999999</v>
      </c>
      <c r="K25" s="18">
        <f t="shared" si="3"/>
        <v>128990.28479999999</v>
      </c>
      <c r="L25" s="50">
        <f t="shared" si="1"/>
        <v>139309.50758400001</v>
      </c>
      <c r="M25" s="19">
        <f t="shared" si="1"/>
        <v>150454.26819072</v>
      </c>
    </row>
    <row r="26" spans="1:13" s="13" customFormat="1" ht="16.149999999999999" customHeight="1" x14ac:dyDescent="0.3">
      <c r="A26" s="29" t="s">
        <v>51</v>
      </c>
      <c r="B26" s="14" t="s">
        <v>44</v>
      </c>
      <c r="C26" s="14" t="s">
        <v>23</v>
      </c>
      <c r="D26" s="15" t="s">
        <v>3</v>
      </c>
      <c r="E26" s="14" t="s">
        <v>24</v>
      </c>
      <c r="F26" s="15">
        <v>1</v>
      </c>
      <c r="G26" s="16">
        <v>10335.76</v>
      </c>
      <c r="H26" s="17">
        <v>0.04</v>
      </c>
      <c r="I26" s="18">
        <f t="shared" si="7"/>
        <v>10749.190399999999</v>
      </c>
      <c r="J26" s="47">
        <f t="shared" ref="J26:J34" si="11">I26*F26</f>
        <v>10749.190399999999</v>
      </c>
      <c r="K26" s="18">
        <f t="shared" si="3"/>
        <v>128990.28479999999</v>
      </c>
      <c r="L26" s="50">
        <f t="shared" si="1"/>
        <v>139309.50758400001</v>
      </c>
      <c r="M26" s="19">
        <f t="shared" si="1"/>
        <v>150454.26819072</v>
      </c>
    </row>
    <row r="27" spans="1:13" s="13" customFormat="1" ht="16.149999999999999" customHeight="1" x14ac:dyDescent="0.3">
      <c r="A27" s="30" t="s">
        <v>52</v>
      </c>
      <c r="B27" s="14" t="s">
        <v>44</v>
      </c>
      <c r="C27" s="14" t="s">
        <v>23</v>
      </c>
      <c r="D27" s="15" t="s">
        <v>3</v>
      </c>
      <c r="E27" s="14" t="s">
        <v>24</v>
      </c>
      <c r="F27" s="15">
        <v>2</v>
      </c>
      <c r="G27" s="16">
        <v>10335.76</v>
      </c>
      <c r="H27" s="17">
        <v>0.04</v>
      </c>
      <c r="I27" s="18">
        <f t="shared" si="7"/>
        <v>10749.190399999999</v>
      </c>
      <c r="J27" s="47">
        <f t="shared" si="11"/>
        <v>21498.380799999999</v>
      </c>
      <c r="K27" s="18">
        <f t="shared" si="3"/>
        <v>257980.56959999999</v>
      </c>
      <c r="L27" s="50">
        <f t="shared" si="1"/>
        <v>278619.01516800001</v>
      </c>
      <c r="M27" s="19">
        <f t="shared" si="1"/>
        <v>300908.53638144</v>
      </c>
    </row>
    <row r="28" spans="1:13" s="13" customFormat="1" ht="16.149999999999999" customHeight="1" x14ac:dyDescent="0.3">
      <c r="A28" s="29" t="s">
        <v>53</v>
      </c>
      <c r="B28" s="14" t="s">
        <v>44</v>
      </c>
      <c r="C28" s="14" t="s">
        <v>23</v>
      </c>
      <c r="D28" s="15" t="s">
        <v>3</v>
      </c>
      <c r="E28" s="14" t="s">
        <v>24</v>
      </c>
      <c r="F28" s="15">
        <v>1</v>
      </c>
      <c r="G28" s="16">
        <v>10335.76</v>
      </c>
      <c r="H28" s="17">
        <v>0.04</v>
      </c>
      <c r="I28" s="18">
        <f t="shared" si="7"/>
        <v>10749.190399999999</v>
      </c>
      <c r="J28" s="47">
        <f t="shared" si="11"/>
        <v>10749.190399999999</v>
      </c>
      <c r="K28" s="18">
        <f t="shared" si="3"/>
        <v>128990.28479999999</v>
      </c>
      <c r="L28" s="50">
        <f t="shared" si="1"/>
        <v>139309.50758400001</v>
      </c>
      <c r="M28" s="19">
        <f t="shared" si="1"/>
        <v>150454.26819072</v>
      </c>
    </row>
    <row r="29" spans="1:13" s="13" customFormat="1" ht="16.149999999999999" customHeight="1" x14ac:dyDescent="0.3">
      <c r="A29" s="29" t="s">
        <v>54</v>
      </c>
      <c r="B29" s="14" t="s">
        <v>44</v>
      </c>
      <c r="C29" s="14" t="s">
        <v>23</v>
      </c>
      <c r="D29" s="15" t="s">
        <v>3</v>
      </c>
      <c r="E29" s="14" t="s">
        <v>24</v>
      </c>
      <c r="F29" s="15">
        <v>1</v>
      </c>
      <c r="G29" s="16">
        <v>10335.76</v>
      </c>
      <c r="H29" s="17">
        <v>0.04</v>
      </c>
      <c r="I29" s="18">
        <f t="shared" si="7"/>
        <v>10749.190399999999</v>
      </c>
      <c r="J29" s="47">
        <f t="shared" si="11"/>
        <v>10749.190399999999</v>
      </c>
      <c r="K29" s="18">
        <f t="shared" si="3"/>
        <v>128990.28479999999</v>
      </c>
      <c r="L29" s="50">
        <f t="shared" si="1"/>
        <v>139309.50758400001</v>
      </c>
      <c r="M29" s="19">
        <f t="shared" si="1"/>
        <v>150454.26819072</v>
      </c>
    </row>
    <row r="30" spans="1:13" s="13" customFormat="1" ht="16.149999999999999" customHeight="1" x14ac:dyDescent="0.3">
      <c r="A30" s="30" t="s">
        <v>55</v>
      </c>
      <c r="B30" s="14" t="s">
        <v>44</v>
      </c>
      <c r="C30" s="14" t="s">
        <v>23</v>
      </c>
      <c r="D30" s="15" t="s">
        <v>3</v>
      </c>
      <c r="E30" s="14" t="s">
        <v>24</v>
      </c>
      <c r="F30" s="15">
        <v>1</v>
      </c>
      <c r="G30" s="16">
        <v>10335.76</v>
      </c>
      <c r="H30" s="17">
        <v>0.04</v>
      </c>
      <c r="I30" s="18">
        <f t="shared" si="7"/>
        <v>10749.190399999999</v>
      </c>
      <c r="J30" s="47">
        <f t="shared" si="11"/>
        <v>10749.190399999999</v>
      </c>
      <c r="K30" s="18">
        <f t="shared" si="3"/>
        <v>128990.28479999999</v>
      </c>
      <c r="L30" s="50">
        <f t="shared" si="1"/>
        <v>139309.50758400001</v>
      </c>
      <c r="M30" s="19">
        <f t="shared" si="1"/>
        <v>150454.26819072</v>
      </c>
    </row>
    <row r="31" spans="1:13" s="13" customFormat="1" ht="16.149999999999999" customHeight="1" x14ac:dyDescent="0.3">
      <c r="A31" s="30" t="s">
        <v>56</v>
      </c>
      <c r="B31" s="14" t="s">
        <v>44</v>
      </c>
      <c r="C31" s="14" t="s">
        <v>23</v>
      </c>
      <c r="D31" s="15" t="s">
        <v>3</v>
      </c>
      <c r="E31" s="14" t="s">
        <v>24</v>
      </c>
      <c r="F31" s="15">
        <v>1</v>
      </c>
      <c r="G31" s="16">
        <v>10335.76</v>
      </c>
      <c r="H31" s="17">
        <v>0.04</v>
      </c>
      <c r="I31" s="18">
        <f t="shared" si="7"/>
        <v>10749.190399999999</v>
      </c>
      <c r="J31" s="47">
        <f t="shared" si="11"/>
        <v>10749.190399999999</v>
      </c>
      <c r="K31" s="18">
        <f t="shared" si="3"/>
        <v>128990.28479999999</v>
      </c>
      <c r="L31" s="50">
        <f t="shared" si="1"/>
        <v>139309.50758400001</v>
      </c>
      <c r="M31" s="19">
        <f t="shared" si="1"/>
        <v>150454.26819072</v>
      </c>
    </row>
    <row r="32" spans="1:13" s="13" customFormat="1" ht="16.149999999999999" customHeight="1" x14ac:dyDescent="0.3">
      <c r="A32" s="30" t="s">
        <v>57</v>
      </c>
      <c r="B32" s="14" t="s">
        <v>44</v>
      </c>
      <c r="C32" s="14" t="s">
        <v>23</v>
      </c>
      <c r="D32" s="15" t="s">
        <v>3</v>
      </c>
      <c r="E32" s="14" t="s">
        <v>24</v>
      </c>
      <c r="F32" s="15">
        <v>1</v>
      </c>
      <c r="G32" s="16">
        <v>10335.76</v>
      </c>
      <c r="H32" s="17">
        <v>0.04</v>
      </c>
      <c r="I32" s="18">
        <f t="shared" si="7"/>
        <v>10749.190399999999</v>
      </c>
      <c r="J32" s="47">
        <f t="shared" si="11"/>
        <v>10749.190399999999</v>
      </c>
      <c r="K32" s="18">
        <f t="shared" si="3"/>
        <v>128990.28479999999</v>
      </c>
      <c r="L32" s="50">
        <f t="shared" si="1"/>
        <v>139309.50758400001</v>
      </c>
      <c r="M32" s="19">
        <f t="shared" si="1"/>
        <v>150454.26819072</v>
      </c>
    </row>
    <row r="33" spans="1:13" s="13" customFormat="1" ht="16.149999999999999" customHeight="1" x14ac:dyDescent="0.3">
      <c r="A33" s="30" t="s">
        <v>58</v>
      </c>
      <c r="B33" s="14" t="s">
        <v>44</v>
      </c>
      <c r="C33" s="14" t="s">
        <v>23</v>
      </c>
      <c r="D33" s="15" t="s">
        <v>3</v>
      </c>
      <c r="E33" s="14" t="s">
        <v>24</v>
      </c>
      <c r="F33" s="15">
        <v>1</v>
      </c>
      <c r="G33" s="16">
        <v>10335.76</v>
      </c>
      <c r="H33" s="17">
        <v>0.04</v>
      </c>
      <c r="I33" s="18">
        <f t="shared" si="7"/>
        <v>10749.190399999999</v>
      </c>
      <c r="J33" s="47">
        <f t="shared" si="11"/>
        <v>10749.190399999999</v>
      </c>
      <c r="K33" s="18">
        <f t="shared" si="3"/>
        <v>128990.28479999999</v>
      </c>
      <c r="L33" s="50">
        <f t="shared" si="1"/>
        <v>139309.50758400001</v>
      </c>
      <c r="M33" s="19">
        <f t="shared" si="1"/>
        <v>150454.26819072</v>
      </c>
    </row>
    <row r="34" spans="1:13" s="13" customFormat="1" ht="16.149999999999999" customHeight="1" thickBot="1" x14ac:dyDescent="0.35">
      <c r="A34" s="31" t="s">
        <v>59</v>
      </c>
      <c r="B34" s="37" t="s">
        <v>44</v>
      </c>
      <c r="C34" s="37" t="s">
        <v>23</v>
      </c>
      <c r="D34" s="38" t="s">
        <v>3</v>
      </c>
      <c r="E34" s="37" t="s">
        <v>24</v>
      </c>
      <c r="F34" s="38">
        <v>1</v>
      </c>
      <c r="G34" s="39">
        <v>10335.76</v>
      </c>
      <c r="H34" s="40">
        <v>0.04</v>
      </c>
      <c r="I34" s="41">
        <f t="shared" si="7"/>
        <v>10749.190399999999</v>
      </c>
      <c r="J34" s="54">
        <f t="shared" si="11"/>
        <v>10749.190399999999</v>
      </c>
      <c r="K34" s="45">
        <f t="shared" si="3"/>
        <v>128990.28479999999</v>
      </c>
      <c r="L34" s="55">
        <f t="shared" si="1"/>
        <v>139309.50758400001</v>
      </c>
      <c r="M34" s="53">
        <f t="shared" si="1"/>
        <v>150454.26819072</v>
      </c>
    </row>
    <row r="35" spans="1:13" s="5" customFormat="1" ht="15" customHeight="1" thickBot="1" x14ac:dyDescent="0.4">
      <c r="A35" s="125" t="s">
        <v>32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7"/>
    </row>
    <row r="36" spans="1:13" s="13" customFormat="1" ht="16.149999999999999" customHeight="1" x14ac:dyDescent="0.3">
      <c r="A36" s="30" t="s">
        <v>42</v>
      </c>
      <c r="B36" s="32" t="s">
        <v>29</v>
      </c>
      <c r="C36" s="32" t="s">
        <v>38</v>
      </c>
      <c r="D36" s="33" t="s">
        <v>25</v>
      </c>
      <c r="E36" s="32" t="s">
        <v>24</v>
      </c>
      <c r="F36" s="33">
        <v>1</v>
      </c>
      <c r="G36" s="34">
        <f>12100.46+243.5</f>
        <v>12343.96</v>
      </c>
      <c r="H36" s="35">
        <v>0.04</v>
      </c>
      <c r="I36" s="36">
        <f>(G36*H36)+G36+228.28</f>
        <v>13065.9984</v>
      </c>
      <c r="J36" s="46">
        <f t="shared" ref="J36:J51" si="12">I36*F36</f>
        <v>13065.9984</v>
      </c>
      <c r="K36" s="44">
        <f t="shared" si="3"/>
        <v>156791.98080000002</v>
      </c>
      <c r="L36" s="49">
        <f t="shared" ref="L36:M51" si="13">K36*108%</f>
        <v>169335.33926400004</v>
      </c>
      <c r="M36" s="52">
        <f t="shared" si="13"/>
        <v>182882.16640512005</v>
      </c>
    </row>
    <row r="37" spans="1:13" s="13" customFormat="1" ht="16.149999999999999" customHeight="1" x14ac:dyDescent="0.3">
      <c r="A37" s="124" t="s">
        <v>43</v>
      </c>
      <c r="B37" s="14" t="s">
        <v>29</v>
      </c>
      <c r="C37" s="14" t="s">
        <v>39</v>
      </c>
      <c r="D37" s="15" t="s">
        <v>25</v>
      </c>
      <c r="E37" s="14" t="s">
        <v>24</v>
      </c>
      <c r="F37" s="15">
        <v>1</v>
      </c>
      <c r="G37" s="16">
        <f>12100.46+243.5</f>
        <v>12343.96</v>
      </c>
      <c r="H37" s="35">
        <v>0.04</v>
      </c>
      <c r="I37" s="18">
        <f>(G37*H37)+G37+228.28+228.28</f>
        <v>13294.278400000001</v>
      </c>
      <c r="J37" s="47">
        <f t="shared" si="12"/>
        <v>13294.278400000001</v>
      </c>
      <c r="K37" s="18">
        <f t="shared" si="3"/>
        <v>159531.34080000001</v>
      </c>
      <c r="L37" s="50">
        <f t="shared" si="13"/>
        <v>172293.84806400002</v>
      </c>
      <c r="M37" s="19">
        <f t="shared" si="13"/>
        <v>186077.35590912003</v>
      </c>
    </row>
    <row r="38" spans="1:13" s="13" customFormat="1" ht="16.149999999999999" customHeight="1" x14ac:dyDescent="0.3">
      <c r="A38" s="123"/>
      <c r="B38" s="14" t="s">
        <v>29</v>
      </c>
      <c r="C38" s="14" t="s">
        <v>40</v>
      </c>
      <c r="D38" s="15" t="s">
        <v>25</v>
      </c>
      <c r="E38" s="14" t="s">
        <v>24</v>
      </c>
      <c r="F38" s="15">
        <v>2</v>
      </c>
      <c r="G38" s="16">
        <f>12100.46+243.5</f>
        <v>12343.96</v>
      </c>
      <c r="H38" s="35">
        <v>0.04</v>
      </c>
      <c r="I38" s="18">
        <f>(G38*H38)+G38+228.28</f>
        <v>13065.9984</v>
      </c>
      <c r="J38" s="47">
        <f t="shared" si="12"/>
        <v>26131.996800000001</v>
      </c>
      <c r="K38" s="18">
        <f t="shared" si="3"/>
        <v>313583.96160000004</v>
      </c>
      <c r="L38" s="50">
        <f t="shared" si="13"/>
        <v>338670.67852800008</v>
      </c>
      <c r="M38" s="19">
        <f t="shared" si="13"/>
        <v>365764.3328102401</v>
      </c>
    </row>
    <row r="39" spans="1:13" s="13" customFormat="1" ht="16.149999999999999" customHeight="1" x14ac:dyDescent="0.3">
      <c r="A39" s="29" t="s">
        <v>45</v>
      </c>
      <c r="B39" s="14" t="s">
        <v>44</v>
      </c>
      <c r="C39" s="14" t="s">
        <v>23</v>
      </c>
      <c r="D39" s="15" t="s">
        <v>25</v>
      </c>
      <c r="E39" s="14" t="s">
        <v>24</v>
      </c>
      <c r="F39" s="15">
        <v>1</v>
      </c>
      <c r="G39" s="16">
        <v>10513.33</v>
      </c>
      <c r="H39" s="35">
        <v>0.04</v>
      </c>
      <c r="I39" s="18">
        <f t="shared" ref="I39:I51" si="14">(G39*H39)+G39</f>
        <v>10933.8632</v>
      </c>
      <c r="J39" s="47">
        <f t="shared" si="12"/>
        <v>10933.8632</v>
      </c>
      <c r="K39" s="18">
        <f t="shared" si="3"/>
        <v>131206.3584</v>
      </c>
      <c r="L39" s="50">
        <f t="shared" si="13"/>
        <v>141702.86707199999</v>
      </c>
      <c r="M39" s="19">
        <f t="shared" si="13"/>
        <v>153039.09643776002</v>
      </c>
    </row>
    <row r="40" spans="1:13" s="13" customFormat="1" ht="16.149999999999999" customHeight="1" x14ac:dyDescent="0.3">
      <c r="A40" s="30" t="s">
        <v>71</v>
      </c>
      <c r="B40" s="14" t="s">
        <v>44</v>
      </c>
      <c r="C40" s="14" t="s">
        <v>23</v>
      </c>
      <c r="D40" s="15" t="s">
        <v>25</v>
      </c>
      <c r="E40" s="14" t="s">
        <v>24</v>
      </c>
      <c r="F40" s="15">
        <v>1</v>
      </c>
      <c r="G40" s="16">
        <v>10513.33</v>
      </c>
      <c r="H40" s="35">
        <v>0.04</v>
      </c>
      <c r="I40" s="18">
        <f t="shared" si="14"/>
        <v>10933.8632</v>
      </c>
      <c r="J40" s="47">
        <f t="shared" si="12"/>
        <v>10933.8632</v>
      </c>
      <c r="K40" s="18">
        <f t="shared" si="3"/>
        <v>131206.3584</v>
      </c>
      <c r="L40" s="50">
        <f t="shared" si="13"/>
        <v>141702.86707199999</v>
      </c>
      <c r="M40" s="19">
        <f t="shared" si="13"/>
        <v>153039.09643776002</v>
      </c>
    </row>
    <row r="41" spans="1:13" s="13" customFormat="1" ht="16.149999999999999" customHeight="1" x14ac:dyDescent="0.3">
      <c r="A41" s="29" t="s">
        <v>72</v>
      </c>
      <c r="B41" s="14" t="s">
        <v>44</v>
      </c>
      <c r="C41" s="14" t="s">
        <v>23</v>
      </c>
      <c r="D41" s="15" t="s">
        <v>25</v>
      </c>
      <c r="E41" s="14" t="s">
        <v>24</v>
      </c>
      <c r="F41" s="15">
        <v>1</v>
      </c>
      <c r="G41" s="16">
        <v>10513.33</v>
      </c>
      <c r="H41" s="35">
        <v>0.04</v>
      </c>
      <c r="I41" s="18">
        <f t="shared" si="14"/>
        <v>10933.8632</v>
      </c>
      <c r="J41" s="47">
        <f t="shared" si="12"/>
        <v>10933.8632</v>
      </c>
      <c r="K41" s="18">
        <f t="shared" si="3"/>
        <v>131206.3584</v>
      </c>
      <c r="L41" s="50">
        <f t="shared" si="13"/>
        <v>141702.86707199999</v>
      </c>
      <c r="M41" s="19">
        <f t="shared" si="13"/>
        <v>153039.09643776002</v>
      </c>
    </row>
    <row r="42" spans="1:13" s="13" customFormat="1" ht="16.149999999999999" customHeight="1" x14ac:dyDescent="0.3">
      <c r="A42" s="29" t="s">
        <v>75</v>
      </c>
      <c r="B42" s="14" t="s">
        <v>44</v>
      </c>
      <c r="C42" s="14" t="s">
        <v>23</v>
      </c>
      <c r="D42" s="15" t="s">
        <v>25</v>
      </c>
      <c r="E42" s="14" t="s">
        <v>24</v>
      </c>
      <c r="F42" s="15">
        <v>1</v>
      </c>
      <c r="G42" s="16">
        <v>10513.33</v>
      </c>
      <c r="H42" s="35">
        <v>0.04</v>
      </c>
      <c r="I42" s="18">
        <f t="shared" si="14"/>
        <v>10933.8632</v>
      </c>
      <c r="J42" s="47">
        <f t="shared" si="12"/>
        <v>10933.8632</v>
      </c>
      <c r="K42" s="18">
        <f t="shared" si="3"/>
        <v>131206.3584</v>
      </c>
      <c r="L42" s="50">
        <f t="shared" si="13"/>
        <v>141702.86707199999</v>
      </c>
      <c r="M42" s="19">
        <f t="shared" si="13"/>
        <v>153039.09643776002</v>
      </c>
    </row>
    <row r="43" spans="1:13" s="13" customFormat="1" ht="16.149999999999999" customHeight="1" x14ac:dyDescent="0.3">
      <c r="A43" s="29" t="s">
        <v>48</v>
      </c>
      <c r="B43" s="14" t="s">
        <v>44</v>
      </c>
      <c r="C43" s="14" t="s">
        <v>23</v>
      </c>
      <c r="D43" s="15" t="s">
        <v>25</v>
      </c>
      <c r="E43" s="14" t="s">
        <v>24</v>
      </c>
      <c r="F43" s="15">
        <v>1</v>
      </c>
      <c r="G43" s="16">
        <v>10513.33</v>
      </c>
      <c r="H43" s="35">
        <v>0.04</v>
      </c>
      <c r="I43" s="18">
        <f t="shared" si="14"/>
        <v>10933.8632</v>
      </c>
      <c r="J43" s="47">
        <f t="shared" si="12"/>
        <v>10933.8632</v>
      </c>
      <c r="K43" s="18">
        <f t="shared" si="3"/>
        <v>131206.3584</v>
      </c>
      <c r="L43" s="50">
        <f t="shared" si="13"/>
        <v>141702.86707199999</v>
      </c>
      <c r="M43" s="19">
        <f t="shared" si="13"/>
        <v>153039.09643776002</v>
      </c>
    </row>
    <row r="44" spans="1:13" s="13" customFormat="1" ht="16.149999999999999" customHeight="1" x14ac:dyDescent="0.3">
      <c r="A44" s="29" t="s">
        <v>50</v>
      </c>
      <c r="B44" s="14" t="s">
        <v>44</v>
      </c>
      <c r="C44" s="14" t="s">
        <v>23</v>
      </c>
      <c r="D44" s="15" t="s">
        <v>25</v>
      </c>
      <c r="E44" s="14" t="s">
        <v>24</v>
      </c>
      <c r="F44" s="15">
        <v>1</v>
      </c>
      <c r="G44" s="16">
        <v>10513.33</v>
      </c>
      <c r="H44" s="35">
        <v>0.04</v>
      </c>
      <c r="I44" s="18">
        <f t="shared" si="14"/>
        <v>10933.8632</v>
      </c>
      <c r="J44" s="47">
        <f t="shared" si="12"/>
        <v>10933.8632</v>
      </c>
      <c r="K44" s="18">
        <f t="shared" si="3"/>
        <v>131206.3584</v>
      </c>
      <c r="L44" s="50">
        <f t="shared" si="13"/>
        <v>141702.86707199999</v>
      </c>
      <c r="M44" s="19">
        <f t="shared" si="13"/>
        <v>153039.09643776002</v>
      </c>
    </row>
    <row r="45" spans="1:13" s="13" customFormat="1" ht="16.149999999999999" customHeight="1" x14ac:dyDescent="0.3">
      <c r="A45" s="29" t="s">
        <v>51</v>
      </c>
      <c r="B45" s="14" t="s">
        <v>44</v>
      </c>
      <c r="C45" s="14" t="s">
        <v>23</v>
      </c>
      <c r="D45" s="15" t="s">
        <v>25</v>
      </c>
      <c r="E45" s="14" t="s">
        <v>24</v>
      </c>
      <c r="F45" s="15">
        <v>1</v>
      </c>
      <c r="G45" s="16">
        <v>10513.33</v>
      </c>
      <c r="H45" s="35">
        <v>0.04</v>
      </c>
      <c r="I45" s="18">
        <f t="shared" si="14"/>
        <v>10933.8632</v>
      </c>
      <c r="J45" s="47">
        <f t="shared" si="12"/>
        <v>10933.8632</v>
      </c>
      <c r="K45" s="18">
        <f t="shared" si="3"/>
        <v>131206.3584</v>
      </c>
      <c r="L45" s="50">
        <f t="shared" si="13"/>
        <v>141702.86707199999</v>
      </c>
      <c r="M45" s="19">
        <f t="shared" si="13"/>
        <v>153039.09643776002</v>
      </c>
    </row>
    <row r="46" spans="1:13" s="13" customFormat="1" ht="16.149999999999999" customHeight="1" x14ac:dyDescent="0.3">
      <c r="A46" s="30" t="s">
        <v>52</v>
      </c>
      <c r="B46" s="14" t="s">
        <v>44</v>
      </c>
      <c r="C46" s="14" t="s">
        <v>23</v>
      </c>
      <c r="D46" s="15" t="s">
        <v>25</v>
      </c>
      <c r="E46" s="14" t="s">
        <v>24</v>
      </c>
      <c r="F46" s="15">
        <v>1</v>
      </c>
      <c r="G46" s="16">
        <v>10513.33</v>
      </c>
      <c r="H46" s="35">
        <v>0.04</v>
      </c>
      <c r="I46" s="18">
        <f t="shared" si="14"/>
        <v>10933.8632</v>
      </c>
      <c r="J46" s="47">
        <f t="shared" si="12"/>
        <v>10933.8632</v>
      </c>
      <c r="K46" s="18">
        <f t="shared" si="3"/>
        <v>131206.3584</v>
      </c>
      <c r="L46" s="50">
        <f t="shared" si="13"/>
        <v>141702.86707199999</v>
      </c>
      <c r="M46" s="19">
        <f t="shared" si="13"/>
        <v>153039.09643776002</v>
      </c>
    </row>
    <row r="47" spans="1:13" s="13" customFormat="1" ht="16.149999999999999" customHeight="1" x14ac:dyDescent="0.3">
      <c r="A47" s="29" t="s">
        <v>53</v>
      </c>
      <c r="B47" s="14" t="s">
        <v>44</v>
      </c>
      <c r="C47" s="14" t="s">
        <v>23</v>
      </c>
      <c r="D47" s="15" t="s">
        <v>25</v>
      </c>
      <c r="E47" s="14" t="s">
        <v>24</v>
      </c>
      <c r="F47" s="15">
        <v>1</v>
      </c>
      <c r="G47" s="16">
        <v>10513.33</v>
      </c>
      <c r="H47" s="35">
        <v>0.04</v>
      </c>
      <c r="I47" s="18">
        <f t="shared" si="14"/>
        <v>10933.8632</v>
      </c>
      <c r="J47" s="47">
        <f t="shared" si="12"/>
        <v>10933.8632</v>
      </c>
      <c r="K47" s="18">
        <f t="shared" si="3"/>
        <v>131206.3584</v>
      </c>
      <c r="L47" s="50">
        <f t="shared" si="13"/>
        <v>141702.86707199999</v>
      </c>
      <c r="M47" s="19">
        <f t="shared" si="13"/>
        <v>153039.09643776002</v>
      </c>
    </row>
    <row r="48" spans="1:13" s="13" customFormat="1" ht="16.149999999999999" customHeight="1" x14ac:dyDescent="0.3">
      <c r="A48" s="30" t="s">
        <v>55</v>
      </c>
      <c r="B48" s="14" t="s">
        <v>44</v>
      </c>
      <c r="C48" s="14" t="s">
        <v>23</v>
      </c>
      <c r="D48" s="15" t="s">
        <v>25</v>
      </c>
      <c r="E48" s="14" t="s">
        <v>24</v>
      </c>
      <c r="F48" s="15">
        <v>1</v>
      </c>
      <c r="G48" s="16">
        <v>10513.33</v>
      </c>
      <c r="H48" s="35">
        <v>0.04</v>
      </c>
      <c r="I48" s="18">
        <f t="shared" si="14"/>
        <v>10933.8632</v>
      </c>
      <c r="J48" s="47">
        <f t="shared" si="12"/>
        <v>10933.8632</v>
      </c>
      <c r="K48" s="18">
        <f t="shared" si="3"/>
        <v>131206.3584</v>
      </c>
      <c r="L48" s="50">
        <f t="shared" si="13"/>
        <v>141702.86707199999</v>
      </c>
      <c r="M48" s="19">
        <f t="shared" si="13"/>
        <v>153039.09643776002</v>
      </c>
    </row>
    <row r="49" spans="1:14" s="13" customFormat="1" ht="16.149999999999999" customHeight="1" x14ac:dyDescent="0.3">
      <c r="A49" s="30" t="s">
        <v>56</v>
      </c>
      <c r="B49" s="14" t="s">
        <v>44</v>
      </c>
      <c r="C49" s="14" t="s">
        <v>23</v>
      </c>
      <c r="D49" s="15" t="s">
        <v>25</v>
      </c>
      <c r="E49" s="14" t="s">
        <v>24</v>
      </c>
      <c r="F49" s="15">
        <v>1</v>
      </c>
      <c r="G49" s="16">
        <v>10513.33</v>
      </c>
      <c r="H49" s="35">
        <v>0.04</v>
      </c>
      <c r="I49" s="18">
        <f t="shared" si="14"/>
        <v>10933.8632</v>
      </c>
      <c r="J49" s="47">
        <f t="shared" si="12"/>
        <v>10933.8632</v>
      </c>
      <c r="K49" s="18">
        <f t="shared" si="3"/>
        <v>131206.3584</v>
      </c>
      <c r="L49" s="50">
        <f t="shared" si="13"/>
        <v>141702.86707199999</v>
      </c>
      <c r="M49" s="19">
        <f t="shared" si="13"/>
        <v>153039.09643776002</v>
      </c>
    </row>
    <row r="50" spans="1:14" s="13" customFormat="1" ht="16.149999999999999" customHeight="1" x14ac:dyDescent="0.3">
      <c r="A50" s="30" t="s">
        <v>57</v>
      </c>
      <c r="B50" s="14" t="s">
        <v>44</v>
      </c>
      <c r="C50" s="14" t="s">
        <v>23</v>
      </c>
      <c r="D50" s="15" t="s">
        <v>25</v>
      </c>
      <c r="E50" s="14" t="s">
        <v>24</v>
      </c>
      <c r="F50" s="15">
        <v>1</v>
      </c>
      <c r="G50" s="16">
        <v>10513.33</v>
      </c>
      <c r="H50" s="35">
        <v>0.04</v>
      </c>
      <c r="I50" s="18">
        <f t="shared" si="14"/>
        <v>10933.8632</v>
      </c>
      <c r="J50" s="47">
        <f t="shared" si="12"/>
        <v>10933.8632</v>
      </c>
      <c r="K50" s="18">
        <f t="shared" si="3"/>
        <v>131206.3584</v>
      </c>
      <c r="L50" s="50">
        <f t="shared" si="13"/>
        <v>141702.86707199999</v>
      </c>
      <c r="M50" s="19">
        <f t="shared" si="13"/>
        <v>153039.09643776002</v>
      </c>
    </row>
    <row r="51" spans="1:14" s="13" customFormat="1" ht="16.149999999999999" customHeight="1" thickBot="1" x14ac:dyDescent="0.35">
      <c r="A51" s="42" t="s">
        <v>58</v>
      </c>
      <c r="B51" s="37" t="s">
        <v>44</v>
      </c>
      <c r="C51" s="37" t="s">
        <v>23</v>
      </c>
      <c r="D51" s="38" t="s">
        <v>25</v>
      </c>
      <c r="E51" s="37" t="s">
        <v>24</v>
      </c>
      <c r="F51" s="38">
        <v>1</v>
      </c>
      <c r="G51" s="39">
        <v>10513.33</v>
      </c>
      <c r="H51" s="43">
        <v>0.04</v>
      </c>
      <c r="I51" s="41">
        <f t="shared" si="14"/>
        <v>10933.8632</v>
      </c>
      <c r="J51" s="54">
        <f t="shared" si="12"/>
        <v>10933.8632</v>
      </c>
      <c r="K51" s="45">
        <f t="shared" si="3"/>
        <v>131206.3584</v>
      </c>
      <c r="L51" s="55">
        <f t="shared" si="13"/>
        <v>141702.86707199999</v>
      </c>
      <c r="M51" s="53">
        <f t="shared" si="13"/>
        <v>153039.09643776002</v>
      </c>
    </row>
    <row r="52" spans="1:14" s="9" customFormat="1" ht="15" customHeight="1" thickBot="1" x14ac:dyDescent="0.35">
      <c r="A52" s="137" t="s">
        <v>27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9"/>
    </row>
    <row r="53" spans="1:14" s="13" customFormat="1" ht="16.149999999999999" customHeight="1" x14ac:dyDescent="0.3">
      <c r="A53" s="140" t="s">
        <v>28</v>
      </c>
      <c r="B53" s="141"/>
      <c r="C53" s="141"/>
      <c r="D53" s="141"/>
      <c r="E53" s="142"/>
      <c r="F53" s="33">
        <v>1</v>
      </c>
      <c r="G53" s="34">
        <v>850</v>
      </c>
      <c r="H53" s="35"/>
      <c r="I53" s="36">
        <f>G53</f>
        <v>850</v>
      </c>
      <c r="J53" s="46">
        <f>I53*F53</f>
        <v>850</v>
      </c>
      <c r="K53" s="44">
        <f t="shared" si="3"/>
        <v>10200</v>
      </c>
      <c r="L53" s="49">
        <f t="shared" ref="L53:M55" si="15">K53</f>
        <v>10200</v>
      </c>
      <c r="M53" s="52">
        <f t="shared" si="15"/>
        <v>10200</v>
      </c>
    </row>
    <row r="54" spans="1:14" s="13" customFormat="1" ht="16.149999999999999" customHeight="1" x14ac:dyDescent="0.3">
      <c r="A54" s="148" t="s">
        <v>26</v>
      </c>
      <c r="B54" s="149"/>
      <c r="C54" s="149"/>
      <c r="D54" s="149"/>
      <c r="E54" s="150"/>
      <c r="F54" s="15">
        <v>26</v>
      </c>
      <c r="G54" s="16">
        <v>50</v>
      </c>
      <c r="H54" s="17"/>
      <c r="I54" s="18">
        <f>G54</f>
        <v>50</v>
      </c>
      <c r="J54" s="47">
        <f>I54*F54</f>
        <v>1300</v>
      </c>
      <c r="K54" s="18">
        <f t="shared" si="3"/>
        <v>15600</v>
      </c>
      <c r="L54" s="50">
        <f t="shared" si="15"/>
        <v>15600</v>
      </c>
      <c r="M54" s="19">
        <f t="shared" si="15"/>
        <v>15600</v>
      </c>
    </row>
    <row r="55" spans="1:14" s="13" customFormat="1" ht="16.149999999999999" customHeight="1" x14ac:dyDescent="0.3">
      <c r="A55" s="151" t="s">
        <v>60</v>
      </c>
      <c r="B55" s="152"/>
      <c r="C55" s="152"/>
      <c r="D55" s="152"/>
      <c r="E55" s="153"/>
      <c r="F55" s="15">
        <v>1</v>
      </c>
      <c r="G55" s="16">
        <v>350</v>
      </c>
      <c r="H55" s="17"/>
      <c r="I55" s="18">
        <f>G55</f>
        <v>350</v>
      </c>
      <c r="J55" s="47">
        <f>I55*F55</f>
        <v>350</v>
      </c>
      <c r="K55" s="18">
        <f t="shared" si="3"/>
        <v>4200</v>
      </c>
      <c r="L55" s="50">
        <f t="shared" si="15"/>
        <v>4200</v>
      </c>
      <c r="M55" s="19">
        <f t="shared" si="15"/>
        <v>4200</v>
      </c>
    </row>
    <row r="56" spans="1:14" s="13" customFormat="1" ht="16.149999999999999" customHeight="1" x14ac:dyDescent="0.3">
      <c r="A56" s="148" t="s">
        <v>66</v>
      </c>
      <c r="B56" s="149"/>
      <c r="C56" s="149"/>
      <c r="D56" s="149"/>
      <c r="E56" s="150"/>
      <c r="F56" s="15">
        <v>1</v>
      </c>
      <c r="G56" s="16" t="s">
        <v>67</v>
      </c>
      <c r="H56" s="17"/>
      <c r="I56" s="16" t="s">
        <v>67</v>
      </c>
      <c r="J56" s="48" t="s">
        <v>67</v>
      </c>
      <c r="K56" s="16" t="s">
        <v>67</v>
      </c>
      <c r="L56" s="51" t="s">
        <v>67</v>
      </c>
      <c r="M56" s="16" t="s">
        <v>67</v>
      </c>
    </row>
    <row r="57" spans="1:14" s="13" customFormat="1" ht="16.149999999999999" customHeight="1" thickBot="1" x14ac:dyDescent="0.35">
      <c r="A57" s="143" t="s">
        <v>61</v>
      </c>
      <c r="B57" s="144"/>
      <c r="C57" s="144"/>
      <c r="D57" s="144"/>
      <c r="E57" s="145"/>
      <c r="F57" s="15">
        <v>1</v>
      </c>
      <c r="G57" s="16">
        <v>450</v>
      </c>
      <c r="H57" s="17"/>
      <c r="I57" s="18">
        <f>G57</f>
        <v>450</v>
      </c>
      <c r="J57" s="47">
        <f>I57*F57</f>
        <v>450</v>
      </c>
      <c r="K57" s="45">
        <f t="shared" si="3"/>
        <v>5400</v>
      </c>
      <c r="L57" s="50">
        <f>K57</f>
        <v>5400</v>
      </c>
      <c r="M57" s="53">
        <f>L57</f>
        <v>5400</v>
      </c>
    </row>
    <row r="58" spans="1:14" s="13" customFormat="1" ht="15.75" customHeight="1" thickBot="1" x14ac:dyDescent="0.35">
      <c r="A58" s="154" t="s">
        <v>11</v>
      </c>
      <c r="B58" s="155"/>
      <c r="C58" s="155"/>
      <c r="D58" s="155"/>
      <c r="E58" s="155"/>
      <c r="F58" s="155"/>
      <c r="G58" s="155"/>
      <c r="H58" s="155"/>
      <c r="I58" s="156"/>
      <c r="J58" s="26">
        <f>SUM(J11:J57)</f>
        <v>493844.32301723497</v>
      </c>
      <c r="K58" s="26">
        <f>SUM(K11:K57)</f>
        <v>5926131.8762068199</v>
      </c>
      <c r="L58" s="26">
        <f>SUM(L11:L57)</f>
        <v>6397390.4263033643</v>
      </c>
      <c r="M58" s="26">
        <f>SUM(M11:M57)</f>
        <v>6906349.6604076298</v>
      </c>
    </row>
    <row r="59" spans="1:14" s="13" customFormat="1" ht="15.75" customHeight="1" thickBot="1" x14ac:dyDescent="0.35">
      <c r="A59" s="154" t="s">
        <v>33</v>
      </c>
      <c r="B59" s="155"/>
      <c r="C59" s="155"/>
      <c r="D59" s="155"/>
      <c r="E59" s="155"/>
      <c r="F59" s="155"/>
      <c r="G59" s="155"/>
      <c r="H59" s="155"/>
      <c r="I59" s="156"/>
      <c r="J59" s="27">
        <f>J58*14%</f>
        <v>69138.2052224129</v>
      </c>
      <c r="K59" s="27">
        <f>K58*14%</f>
        <v>829658.46266895486</v>
      </c>
      <c r="L59" s="27">
        <f>L58*14%</f>
        <v>895634.65968247107</v>
      </c>
      <c r="M59" s="27">
        <f>M58*14%</f>
        <v>966888.95245706826</v>
      </c>
      <c r="N59" s="12"/>
    </row>
    <row r="60" spans="1:14" s="13" customFormat="1" ht="15.75" customHeight="1" thickBot="1" x14ac:dyDescent="0.35">
      <c r="A60" s="157" t="s">
        <v>34</v>
      </c>
      <c r="B60" s="158"/>
      <c r="C60" s="158"/>
      <c r="D60" s="158"/>
      <c r="E60" s="158"/>
      <c r="F60" s="158"/>
      <c r="G60" s="158"/>
      <c r="H60" s="158"/>
      <c r="I60" s="159"/>
      <c r="J60" s="28">
        <f>SUM(J58:J59)</f>
        <v>562982.52823964786</v>
      </c>
      <c r="K60" s="28">
        <f>SUM(K58:K59)</f>
        <v>6755790.3388757743</v>
      </c>
      <c r="L60" s="28">
        <f>SUM(L58:L59)</f>
        <v>7293025.0859858356</v>
      </c>
      <c r="M60" s="28">
        <f>SUM(M58:M59)</f>
        <v>7873238.6128646983</v>
      </c>
      <c r="N60" s="12"/>
    </row>
    <row r="61" spans="1:14" x14ac:dyDescent="0.35">
      <c r="A61" s="7"/>
      <c r="B61" s="7"/>
      <c r="C61" s="7"/>
      <c r="D61" s="7"/>
      <c r="E61" s="7"/>
      <c r="F61" s="7"/>
      <c r="G61" s="7"/>
    </row>
    <row r="62" spans="1:14" s="13" customFormat="1" ht="12" x14ac:dyDescent="0.3">
      <c r="A62" s="147" t="s">
        <v>35</v>
      </c>
      <c r="B62" s="147"/>
      <c r="C62" s="147"/>
      <c r="D62" s="147"/>
      <c r="E62" s="147"/>
      <c r="F62" s="147"/>
      <c r="G62" s="147"/>
      <c r="H62" s="147"/>
      <c r="I62" s="147"/>
      <c r="J62" s="147"/>
      <c r="K62" s="12"/>
      <c r="L62" s="12"/>
      <c r="M62" s="12"/>
    </row>
    <row r="63" spans="1:14" s="13" customFormat="1" ht="12" x14ac:dyDescent="0.3">
      <c r="A63" s="147" t="s">
        <v>6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2"/>
      <c r="L63" s="12"/>
      <c r="M63" s="12"/>
    </row>
    <row r="64" spans="1:14" s="13" customFormat="1" ht="12" x14ac:dyDescent="0.3">
      <c r="A64" s="146" t="s">
        <v>7</v>
      </c>
      <c r="B64" s="146"/>
      <c r="C64" s="146"/>
      <c r="D64" s="146"/>
      <c r="E64" s="146"/>
      <c r="F64" s="146"/>
      <c r="G64" s="146"/>
      <c r="H64" s="146"/>
      <c r="I64" s="146"/>
      <c r="J64" s="146"/>
      <c r="K64" s="12"/>
      <c r="L64" s="12"/>
      <c r="M64" s="12"/>
    </row>
    <row r="65" spans="1:13" s="13" customFormat="1" ht="12" x14ac:dyDescent="0.3">
      <c r="A65" s="146" t="s">
        <v>8</v>
      </c>
      <c r="B65" s="146"/>
      <c r="C65" s="146"/>
      <c r="D65" s="146"/>
      <c r="E65" s="146"/>
      <c r="F65" s="146"/>
      <c r="G65" s="146"/>
      <c r="H65" s="146"/>
      <c r="I65" s="146"/>
      <c r="J65" s="146"/>
      <c r="K65" s="12"/>
      <c r="L65" s="12"/>
      <c r="M65" s="12"/>
    </row>
    <row r="66" spans="1:13" s="13" customFormat="1" ht="12" x14ac:dyDescent="0.3">
      <c r="A66" s="21"/>
      <c r="B66" s="21"/>
      <c r="C66" s="21"/>
      <c r="D66" s="21"/>
      <c r="E66" s="21"/>
      <c r="F66" s="21"/>
      <c r="G66" s="21"/>
      <c r="H66" s="20"/>
      <c r="J66" s="23"/>
      <c r="K66" s="23"/>
      <c r="L66" s="23"/>
      <c r="M66" s="23"/>
    </row>
    <row r="67" spans="1:13" s="13" customFormat="1" ht="12" x14ac:dyDescent="0.3">
      <c r="A67" s="22" t="s">
        <v>12</v>
      </c>
      <c r="J67" s="23"/>
      <c r="K67" s="23"/>
      <c r="L67" s="23"/>
      <c r="M67" s="23"/>
    </row>
    <row r="68" spans="1:13" s="13" customFormat="1" ht="12" x14ac:dyDescent="0.3">
      <c r="A68" s="24" t="s">
        <v>13</v>
      </c>
    </row>
    <row r="69" spans="1:13" s="13" customFormat="1" ht="12" x14ac:dyDescent="0.3">
      <c r="A69" s="24" t="s">
        <v>14</v>
      </c>
    </row>
    <row r="70" spans="1:13" s="13" customFormat="1" ht="12" x14ac:dyDescent="0.3">
      <c r="A70" s="24" t="s">
        <v>15</v>
      </c>
    </row>
    <row r="71" spans="1:13" s="13" customFormat="1" ht="12" x14ac:dyDescent="0.3">
      <c r="A71" s="24" t="s">
        <v>21</v>
      </c>
    </row>
    <row r="72" spans="1:13" s="13" customFormat="1" ht="12" x14ac:dyDescent="0.3">
      <c r="A72" s="24" t="s">
        <v>16</v>
      </c>
    </row>
    <row r="73" spans="1:13" s="13" customFormat="1" ht="12" x14ac:dyDescent="0.3">
      <c r="A73" s="24" t="s">
        <v>17</v>
      </c>
    </row>
    <row r="74" spans="1:13" s="13" customFormat="1" ht="12" x14ac:dyDescent="0.3">
      <c r="A74" s="24" t="s">
        <v>18</v>
      </c>
    </row>
    <row r="75" spans="1:13" s="13" customFormat="1" ht="12" x14ac:dyDescent="0.3">
      <c r="A75" s="24" t="s">
        <v>19</v>
      </c>
    </row>
    <row r="76" spans="1:13" s="13" customFormat="1" ht="12" x14ac:dyDescent="0.3">
      <c r="A76" s="24" t="s">
        <v>20</v>
      </c>
    </row>
    <row r="77" spans="1:13" s="13" customFormat="1" ht="12" x14ac:dyDescent="0.3">
      <c r="A77" s="25"/>
      <c r="B77" s="25"/>
      <c r="C77" s="25"/>
      <c r="D77" s="25"/>
      <c r="E77" s="25"/>
      <c r="F77" s="25"/>
      <c r="G77" s="25"/>
      <c r="H77" s="20"/>
    </row>
    <row r="78" spans="1:13" x14ac:dyDescent="0.35">
      <c r="A78" s="7"/>
      <c r="B78" s="7"/>
      <c r="C78" s="7"/>
      <c r="D78" s="7"/>
      <c r="E78" s="7"/>
      <c r="F78" s="7"/>
      <c r="G78" s="7"/>
    </row>
    <row r="79" spans="1:13" x14ac:dyDescent="0.35">
      <c r="A79" s="7"/>
      <c r="B79" s="7"/>
      <c r="C79" s="7"/>
      <c r="D79" s="7"/>
      <c r="E79" s="7"/>
      <c r="F79" s="7"/>
      <c r="G79" s="7"/>
    </row>
    <row r="80" spans="1:13" x14ac:dyDescent="0.35">
      <c r="A80" s="7"/>
      <c r="B80" s="7"/>
      <c r="C80" s="7"/>
      <c r="D80" s="7"/>
      <c r="E80" s="7"/>
      <c r="F80" s="7"/>
      <c r="G80" s="7"/>
    </row>
    <row r="81" spans="1:7" x14ac:dyDescent="0.35">
      <c r="A81" s="7"/>
      <c r="B81" s="7"/>
      <c r="C81" s="7"/>
      <c r="D81" s="7"/>
      <c r="E81" s="7"/>
      <c r="F81" s="7"/>
      <c r="G81" s="7"/>
    </row>
    <row r="82" spans="1:7" x14ac:dyDescent="0.35">
      <c r="A82" s="7"/>
      <c r="B82" s="7"/>
      <c r="C82" s="7"/>
      <c r="D82" s="7"/>
      <c r="E82" s="7"/>
      <c r="F82" s="7"/>
      <c r="G82" s="7"/>
    </row>
    <row r="83" spans="1:7" x14ac:dyDescent="0.35">
      <c r="A83" s="7"/>
      <c r="B83" s="7"/>
      <c r="C83" s="7"/>
      <c r="D83" s="7"/>
      <c r="E83" s="7"/>
      <c r="F83" s="7"/>
      <c r="G83" s="7"/>
    </row>
    <row r="84" spans="1:7" x14ac:dyDescent="0.35">
      <c r="A84" s="7"/>
      <c r="B84" s="7"/>
      <c r="C84" s="7"/>
      <c r="D84" s="7"/>
      <c r="E84" s="7"/>
      <c r="F84" s="7"/>
      <c r="G84" s="7"/>
    </row>
    <row r="85" spans="1:7" x14ac:dyDescent="0.35">
      <c r="A85" s="7"/>
      <c r="B85" s="7"/>
      <c r="C85" s="7"/>
      <c r="D85" s="7"/>
      <c r="E85" s="7"/>
      <c r="F85" s="7"/>
      <c r="G85" s="7"/>
    </row>
    <row r="86" spans="1:7" x14ac:dyDescent="0.35">
      <c r="A86" s="7"/>
      <c r="B86" s="7"/>
      <c r="C86" s="7"/>
      <c r="D86" s="7"/>
      <c r="E86" s="7"/>
      <c r="F86" s="7"/>
      <c r="G86" s="7"/>
    </row>
    <row r="87" spans="1:7" x14ac:dyDescent="0.35">
      <c r="A87" s="7"/>
      <c r="B87" s="7"/>
      <c r="C87" s="7"/>
      <c r="D87" s="7"/>
      <c r="E87" s="7"/>
      <c r="F87" s="7"/>
      <c r="G87" s="7"/>
    </row>
    <row r="88" spans="1:7" x14ac:dyDescent="0.35">
      <c r="A88" s="7"/>
      <c r="B88" s="7"/>
      <c r="C88" s="7"/>
      <c r="D88" s="7"/>
      <c r="E88" s="7"/>
      <c r="F88" s="7"/>
      <c r="G88" s="7"/>
    </row>
    <row r="89" spans="1:7" x14ac:dyDescent="0.35">
      <c r="A89" s="8"/>
      <c r="B89" s="1"/>
      <c r="C89" s="1"/>
    </row>
  </sheetData>
  <mergeCells count="22">
    <mergeCell ref="A52:M52"/>
    <mergeCell ref="A53:E53"/>
    <mergeCell ref="A57:E57"/>
    <mergeCell ref="A65:J65"/>
    <mergeCell ref="A63:J63"/>
    <mergeCell ref="A54:E54"/>
    <mergeCell ref="A55:E55"/>
    <mergeCell ref="A58:I58"/>
    <mergeCell ref="A59:I59"/>
    <mergeCell ref="A60:I60"/>
    <mergeCell ref="A64:J64"/>
    <mergeCell ref="A62:J62"/>
    <mergeCell ref="A56:E56"/>
    <mergeCell ref="A1:A7"/>
    <mergeCell ref="B1:H7"/>
    <mergeCell ref="A11:A12"/>
    <mergeCell ref="A13:A14"/>
    <mergeCell ref="A37:A38"/>
    <mergeCell ref="A9:M9"/>
    <mergeCell ref="A10:M10"/>
    <mergeCell ref="I1:M7"/>
    <mergeCell ref="A35:M35"/>
  </mergeCells>
  <pageMargins left="0.23622047244094491" right="0.23622047244094491" top="0.74803149606299213" bottom="0.74803149606299213" header="0.31496062992125984" footer="0.31496062992125984"/>
  <pageSetup paperSize="9" scale="72" fitToHeight="0" orientation="landscape" r:id="rId1"/>
  <rowBreaks count="1" manualBreakCount="1">
    <brk id="34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tabSelected="1" zoomScale="90" zoomScaleNormal="90" zoomScaleSheetLayoutView="90" workbookViewId="0">
      <selection activeCell="B1" sqref="B1:I7"/>
    </sheetView>
  </sheetViews>
  <sheetFormatPr defaultColWidth="9.1796875" defaultRowHeight="14.5" x14ac:dyDescent="0.35"/>
  <cols>
    <col min="1" max="1" width="50.81640625" style="4" customWidth="1"/>
    <col min="2" max="2" width="13.7265625" style="4" customWidth="1"/>
    <col min="3" max="3" width="20.7265625" style="4" customWidth="1"/>
    <col min="4" max="4" width="10.81640625" style="6" customWidth="1"/>
    <col min="5" max="5" width="14.1796875" style="4" customWidth="1"/>
    <col min="6" max="7" width="7.81640625" style="6" customWidth="1"/>
    <col min="8" max="8" width="11.81640625" style="4" customWidth="1"/>
    <col min="9" max="9" width="9" style="6" customWidth="1"/>
    <col min="10" max="10" width="11.54296875" style="4" customWidth="1"/>
    <col min="11" max="11" width="20.54296875" style="4" customWidth="1"/>
    <col min="12" max="12" width="19.7265625" style="4" customWidth="1"/>
    <col min="13" max="13" width="13.1796875" style="4" customWidth="1"/>
    <col min="14" max="16384" width="9.1796875" style="4"/>
  </cols>
  <sheetData>
    <row r="1" spans="1:14" s="3" customFormat="1" ht="15" customHeight="1" thickBot="1" x14ac:dyDescent="0.4">
      <c r="A1" s="110"/>
      <c r="B1" s="113" t="s">
        <v>128</v>
      </c>
      <c r="C1" s="114"/>
      <c r="D1" s="114"/>
      <c r="E1" s="114"/>
      <c r="F1" s="114"/>
      <c r="G1" s="114"/>
      <c r="H1" s="114"/>
      <c r="I1" s="115"/>
      <c r="J1" s="128"/>
      <c r="K1" s="129"/>
      <c r="L1" s="129"/>
      <c r="M1" s="130"/>
    </row>
    <row r="2" spans="1:14" ht="15" customHeight="1" x14ac:dyDescent="0.35">
      <c r="A2" s="111"/>
      <c r="B2" s="116"/>
      <c r="C2" s="117"/>
      <c r="D2" s="117"/>
      <c r="E2" s="117"/>
      <c r="F2" s="117"/>
      <c r="G2" s="117"/>
      <c r="H2" s="117"/>
      <c r="I2" s="118"/>
      <c r="J2" s="131"/>
      <c r="K2" s="132"/>
      <c r="L2" s="132"/>
      <c r="M2" s="133"/>
    </row>
    <row r="3" spans="1:14" ht="15" customHeight="1" x14ac:dyDescent="0.35">
      <c r="A3" s="111"/>
      <c r="B3" s="116"/>
      <c r="C3" s="117"/>
      <c r="D3" s="117"/>
      <c r="E3" s="117"/>
      <c r="F3" s="117"/>
      <c r="G3" s="117"/>
      <c r="H3" s="117"/>
      <c r="I3" s="118"/>
      <c r="J3" s="131"/>
      <c r="K3" s="132"/>
      <c r="L3" s="132"/>
      <c r="M3" s="133"/>
    </row>
    <row r="4" spans="1:14" ht="15" customHeight="1" x14ac:dyDescent="0.35">
      <c r="A4" s="111"/>
      <c r="B4" s="116"/>
      <c r="C4" s="117"/>
      <c r="D4" s="117"/>
      <c r="E4" s="117"/>
      <c r="F4" s="117"/>
      <c r="G4" s="117"/>
      <c r="H4" s="117"/>
      <c r="I4" s="118"/>
      <c r="J4" s="131"/>
      <c r="K4" s="132"/>
      <c r="L4" s="132"/>
      <c r="M4" s="133"/>
    </row>
    <row r="5" spans="1:14" ht="15" customHeight="1" x14ac:dyDescent="0.35">
      <c r="A5" s="111"/>
      <c r="B5" s="116"/>
      <c r="C5" s="117"/>
      <c r="D5" s="117"/>
      <c r="E5" s="117"/>
      <c r="F5" s="117"/>
      <c r="G5" s="117"/>
      <c r="H5" s="117"/>
      <c r="I5" s="118"/>
      <c r="J5" s="131"/>
      <c r="K5" s="132"/>
      <c r="L5" s="132"/>
      <c r="M5" s="133"/>
    </row>
    <row r="6" spans="1:14" ht="15" customHeight="1" x14ac:dyDescent="0.35">
      <c r="A6" s="111"/>
      <c r="B6" s="116"/>
      <c r="C6" s="117"/>
      <c r="D6" s="117"/>
      <c r="E6" s="117"/>
      <c r="F6" s="117"/>
      <c r="G6" s="117"/>
      <c r="H6" s="117"/>
      <c r="I6" s="118"/>
      <c r="J6" s="131"/>
      <c r="K6" s="132"/>
      <c r="L6" s="132"/>
      <c r="M6" s="133"/>
    </row>
    <row r="7" spans="1:14" ht="40.5" customHeight="1" thickBot="1" x14ac:dyDescent="0.4">
      <c r="A7" s="112"/>
      <c r="B7" s="119"/>
      <c r="C7" s="120"/>
      <c r="D7" s="120"/>
      <c r="E7" s="120"/>
      <c r="F7" s="120"/>
      <c r="G7" s="120"/>
      <c r="H7" s="120"/>
      <c r="I7" s="121"/>
      <c r="J7" s="134"/>
      <c r="K7" s="135"/>
      <c r="L7" s="135"/>
      <c r="M7" s="136"/>
    </row>
    <row r="8" spans="1:14" s="11" customFormat="1" ht="39" customHeight="1" x14ac:dyDescent="0.3">
      <c r="A8" s="93" t="s">
        <v>41</v>
      </c>
      <c r="B8" s="93" t="s">
        <v>10</v>
      </c>
      <c r="C8" s="93" t="s">
        <v>22</v>
      </c>
      <c r="D8" s="93" t="s">
        <v>2</v>
      </c>
      <c r="E8" s="93" t="s">
        <v>1</v>
      </c>
      <c r="F8" s="93" t="s">
        <v>0</v>
      </c>
      <c r="G8" s="93" t="s">
        <v>104</v>
      </c>
      <c r="H8" s="93" t="s">
        <v>105</v>
      </c>
      <c r="I8" s="93" t="s">
        <v>9</v>
      </c>
      <c r="J8" s="93" t="s">
        <v>106</v>
      </c>
      <c r="K8" s="93" t="s">
        <v>107</v>
      </c>
      <c r="L8" s="94" t="s">
        <v>108</v>
      </c>
      <c r="M8" s="95" t="s">
        <v>109</v>
      </c>
      <c r="N8" s="96" t="s">
        <v>110</v>
      </c>
    </row>
    <row r="9" spans="1:14" s="5" customFormat="1" ht="16.5" customHeight="1" x14ac:dyDescent="0.35">
      <c r="A9" s="184" t="s">
        <v>37</v>
      </c>
      <c r="B9" s="185"/>
      <c r="C9" s="185"/>
      <c r="D9" s="185"/>
      <c r="E9" s="185"/>
      <c r="F9" s="185"/>
      <c r="G9" s="185"/>
      <c r="H9" s="185"/>
      <c r="I9" s="185"/>
      <c r="J9" s="186"/>
      <c r="K9" s="187" t="s">
        <v>127</v>
      </c>
      <c r="L9" s="189"/>
      <c r="M9" s="101"/>
      <c r="N9" s="82"/>
    </row>
    <row r="10" spans="1:14" s="5" customFormat="1" ht="15" customHeight="1" x14ac:dyDescent="0.35">
      <c r="A10" s="184" t="s">
        <v>31</v>
      </c>
      <c r="B10" s="185"/>
      <c r="C10" s="185"/>
      <c r="D10" s="185"/>
      <c r="E10" s="185"/>
      <c r="F10" s="185"/>
      <c r="G10" s="185"/>
      <c r="H10" s="185"/>
      <c r="I10" s="185"/>
      <c r="J10" s="186"/>
      <c r="K10" s="188"/>
      <c r="L10" s="190"/>
      <c r="M10" s="101"/>
      <c r="N10" s="82"/>
    </row>
    <row r="11" spans="1:14" s="13" customFormat="1" ht="16.149999999999999" customHeight="1" x14ac:dyDescent="0.3">
      <c r="A11" s="91" t="s">
        <v>83</v>
      </c>
      <c r="B11" s="91" t="s">
        <v>84</v>
      </c>
      <c r="C11" s="14" t="s">
        <v>68</v>
      </c>
      <c r="D11" s="15" t="s">
        <v>3</v>
      </c>
      <c r="E11" s="14" t="s">
        <v>78</v>
      </c>
      <c r="F11" s="91">
        <v>1</v>
      </c>
      <c r="G11" s="91"/>
      <c r="H11" s="16"/>
      <c r="I11" s="17"/>
      <c r="J11" s="18">
        <f>(H11*I11)+H11</f>
        <v>0</v>
      </c>
      <c r="K11" s="18">
        <f t="shared" ref="K11:K45" si="0">J11*12</f>
        <v>0</v>
      </c>
      <c r="L11" s="18">
        <f>K11*(1+$L$9)</f>
        <v>0</v>
      </c>
      <c r="M11" s="18">
        <f>L11*(1+$L$9)</f>
        <v>0</v>
      </c>
      <c r="N11" s="83">
        <f>SUM(K11:M11)</f>
        <v>0</v>
      </c>
    </row>
    <row r="12" spans="1:14" s="13" customFormat="1" ht="16.149999999999999" customHeight="1" x14ac:dyDescent="0.3">
      <c r="A12" s="91" t="s">
        <v>38</v>
      </c>
      <c r="B12" s="91" t="s">
        <v>85</v>
      </c>
      <c r="C12" s="14" t="s">
        <v>38</v>
      </c>
      <c r="D12" s="15" t="s">
        <v>3</v>
      </c>
      <c r="E12" s="14" t="s">
        <v>24</v>
      </c>
      <c r="F12" s="91">
        <v>1</v>
      </c>
      <c r="G12" s="91"/>
      <c r="H12" s="16"/>
      <c r="I12" s="17"/>
      <c r="J12" s="18"/>
      <c r="K12" s="18">
        <f t="shared" si="0"/>
        <v>0</v>
      </c>
      <c r="L12" s="18">
        <f t="shared" ref="L12:M12" si="1">K12*(1+$L$9)</f>
        <v>0</v>
      </c>
      <c r="M12" s="18">
        <f t="shared" si="1"/>
        <v>0</v>
      </c>
      <c r="N12" s="83">
        <f t="shared" ref="N12:N31" si="2">SUM(K12:M12)</f>
        <v>0</v>
      </c>
    </row>
    <row r="13" spans="1:14" s="13" customFormat="1" ht="16.149999999999999" customHeight="1" x14ac:dyDescent="0.3">
      <c r="A13" s="91" t="s">
        <v>39</v>
      </c>
      <c r="B13" s="91" t="s">
        <v>85</v>
      </c>
      <c r="C13" s="14" t="s">
        <v>39</v>
      </c>
      <c r="D13" s="15" t="s">
        <v>3</v>
      </c>
      <c r="E13" s="14" t="s">
        <v>24</v>
      </c>
      <c r="F13" s="91">
        <v>1</v>
      </c>
      <c r="G13" s="91"/>
      <c r="H13" s="16"/>
      <c r="I13" s="17"/>
      <c r="J13" s="18"/>
      <c r="K13" s="18">
        <f t="shared" si="0"/>
        <v>0</v>
      </c>
      <c r="L13" s="18">
        <f t="shared" ref="L13:M13" si="3">K13*(1+$L$9)</f>
        <v>0</v>
      </c>
      <c r="M13" s="18">
        <f t="shared" si="3"/>
        <v>0</v>
      </c>
      <c r="N13" s="83">
        <f t="shared" si="2"/>
        <v>0</v>
      </c>
    </row>
    <row r="14" spans="1:14" s="13" customFormat="1" ht="16.149999999999999" customHeight="1" x14ac:dyDescent="0.3">
      <c r="A14" s="91" t="s">
        <v>86</v>
      </c>
      <c r="B14" s="91" t="s">
        <v>85</v>
      </c>
      <c r="C14" s="14" t="s">
        <v>40</v>
      </c>
      <c r="D14" s="15" t="s">
        <v>3</v>
      </c>
      <c r="E14" s="14" t="s">
        <v>24</v>
      </c>
      <c r="F14" s="91">
        <v>2</v>
      </c>
      <c r="G14" s="91"/>
      <c r="H14" s="16"/>
      <c r="I14" s="17"/>
      <c r="J14" s="18"/>
      <c r="K14" s="18">
        <f t="shared" si="0"/>
        <v>0</v>
      </c>
      <c r="L14" s="18">
        <f t="shared" ref="L14:M14" si="4">K14*(1+$L$9)</f>
        <v>0</v>
      </c>
      <c r="M14" s="18">
        <f t="shared" si="4"/>
        <v>0</v>
      </c>
      <c r="N14" s="83">
        <f t="shared" si="2"/>
        <v>0</v>
      </c>
    </row>
    <row r="15" spans="1:14" s="13" customFormat="1" ht="16.149999999999999" customHeight="1" x14ac:dyDescent="0.3">
      <c r="A15" s="91" t="s">
        <v>45</v>
      </c>
      <c r="B15" s="91" t="s">
        <v>87</v>
      </c>
      <c r="C15" s="14" t="s">
        <v>23</v>
      </c>
      <c r="D15" s="15" t="s">
        <v>3</v>
      </c>
      <c r="E15" s="14" t="s">
        <v>24</v>
      </c>
      <c r="F15" s="91">
        <v>1</v>
      </c>
      <c r="G15" s="91"/>
      <c r="H15" s="16"/>
      <c r="I15" s="17"/>
      <c r="J15" s="18"/>
      <c r="K15" s="18">
        <f t="shared" si="0"/>
        <v>0</v>
      </c>
      <c r="L15" s="18">
        <f t="shared" ref="L15:M15" si="5">K15*(1+$L$9)</f>
        <v>0</v>
      </c>
      <c r="M15" s="18">
        <f t="shared" si="5"/>
        <v>0</v>
      </c>
      <c r="N15" s="83">
        <f t="shared" si="2"/>
        <v>0</v>
      </c>
    </row>
    <row r="16" spans="1:14" s="13" customFormat="1" ht="16.149999999999999" customHeight="1" x14ac:dyDescent="0.3">
      <c r="A16" s="91" t="s">
        <v>88</v>
      </c>
      <c r="B16" s="91" t="s">
        <v>87</v>
      </c>
      <c r="C16" s="14" t="s">
        <v>23</v>
      </c>
      <c r="D16" s="15" t="s">
        <v>3</v>
      </c>
      <c r="E16" s="14" t="s">
        <v>24</v>
      </c>
      <c r="F16" s="91">
        <v>1</v>
      </c>
      <c r="G16" s="91"/>
      <c r="H16" s="16"/>
      <c r="I16" s="17"/>
      <c r="J16" s="18">
        <f t="shared" ref="J16:J32" si="6">(H16*I16)+H16</f>
        <v>0</v>
      </c>
      <c r="K16" s="18">
        <f t="shared" si="0"/>
        <v>0</v>
      </c>
      <c r="L16" s="18">
        <f t="shared" ref="L16:M16" si="7">K16*(1+$L$9)</f>
        <v>0</v>
      </c>
      <c r="M16" s="18">
        <f t="shared" si="7"/>
        <v>0</v>
      </c>
      <c r="N16" s="83">
        <f t="shared" si="2"/>
        <v>0</v>
      </c>
    </row>
    <row r="17" spans="1:14" s="13" customFormat="1" ht="16.149999999999999" customHeight="1" x14ac:dyDescent="0.3">
      <c r="A17" s="91" t="s">
        <v>89</v>
      </c>
      <c r="B17" s="91" t="s">
        <v>87</v>
      </c>
      <c r="C17" s="14" t="s">
        <v>23</v>
      </c>
      <c r="D17" s="15" t="s">
        <v>3</v>
      </c>
      <c r="E17" s="14" t="s">
        <v>24</v>
      </c>
      <c r="F17" s="91">
        <v>1</v>
      </c>
      <c r="G17" s="91"/>
      <c r="H17" s="16"/>
      <c r="I17" s="17"/>
      <c r="J17" s="18">
        <f t="shared" si="6"/>
        <v>0</v>
      </c>
      <c r="K17" s="18">
        <f t="shared" si="0"/>
        <v>0</v>
      </c>
      <c r="L17" s="18">
        <f t="shared" ref="L17:M17" si="8">K17*(1+$L$9)</f>
        <v>0</v>
      </c>
      <c r="M17" s="18">
        <f t="shared" si="8"/>
        <v>0</v>
      </c>
      <c r="N17" s="83">
        <f t="shared" si="2"/>
        <v>0</v>
      </c>
    </row>
    <row r="18" spans="1:14" s="13" customFormat="1" ht="16.149999999999999" customHeight="1" x14ac:dyDescent="0.3">
      <c r="A18" s="91" t="s">
        <v>90</v>
      </c>
      <c r="B18" s="91" t="s">
        <v>87</v>
      </c>
      <c r="C18" s="14" t="s">
        <v>23</v>
      </c>
      <c r="D18" s="15" t="s">
        <v>3</v>
      </c>
      <c r="E18" s="14" t="s">
        <v>24</v>
      </c>
      <c r="F18" s="91">
        <v>1</v>
      </c>
      <c r="G18" s="91"/>
      <c r="H18" s="16"/>
      <c r="I18" s="17"/>
      <c r="J18" s="18">
        <f t="shared" si="6"/>
        <v>0</v>
      </c>
      <c r="K18" s="18">
        <f t="shared" si="0"/>
        <v>0</v>
      </c>
      <c r="L18" s="18">
        <f t="shared" ref="L18:M18" si="9">K18*(1+$L$9)</f>
        <v>0</v>
      </c>
      <c r="M18" s="18">
        <f t="shared" si="9"/>
        <v>0</v>
      </c>
      <c r="N18" s="83">
        <f t="shared" si="2"/>
        <v>0</v>
      </c>
    </row>
    <row r="19" spans="1:14" s="13" customFormat="1" ht="16.149999999999999" customHeight="1" x14ac:dyDescent="0.3">
      <c r="A19" s="91" t="s">
        <v>91</v>
      </c>
      <c r="B19" s="91" t="s">
        <v>87</v>
      </c>
      <c r="C19" s="14" t="s">
        <v>23</v>
      </c>
      <c r="D19" s="15" t="s">
        <v>3</v>
      </c>
      <c r="E19" s="14" t="s">
        <v>24</v>
      </c>
      <c r="F19" s="91">
        <v>1</v>
      </c>
      <c r="G19" s="91"/>
      <c r="H19" s="16"/>
      <c r="I19" s="17"/>
      <c r="J19" s="18">
        <f t="shared" si="6"/>
        <v>0</v>
      </c>
      <c r="K19" s="18">
        <f t="shared" si="0"/>
        <v>0</v>
      </c>
      <c r="L19" s="18">
        <f t="shared" ref="L19:M19" si="10">K19*(1+$L$9)</f>
        <v>0</v>
      </c>
      <c r="M19" s="18">
        <f t="shared" si="10"/>
        <v>0</v>
      </c>
      <c r="N19" s="83">
        <f t="shared" si="2"/>
        <v>0</v>
      </c>
    </row>
    <row r="20" spans="1:14" s="13" customFormat="1" ht="16.149999999999999" customHeight="1" x14ac:dyDescent="0.3">
      <c r="A20" s="91" t="s">
        <v>92</v>
      </c>
      <c r="B20" s="91" t="s">
        <v>87</v>
      </c>
      <c r="C20" s="14" t="s">
        <v>23</v>
      </c>
      <c r="D20" s="15" t="s">
        <v>3</v>
      </c>
      <c r="E20" s="14" t="s">
        <v>24</v>
      </c>
      <c r="F20" s="91">
        <v>1</v>
      </c>
      <c r="G20" s="91"/>
      <c r="H20" s="16"/>
      <c r="I20" s="17"/>
      <c r="J20" s="18">
        <f t="shared" si="6"/>
        <v>0</v>
      </c>
      <c r="K20" s="18">
        <f t="shared" si="0"/>
        <v>0</v>
      </c>
      <c r="L20" s="18">
        <f t="shared" ref="L20:M20" si="11">K20*(1+$L$9)</f>
        <v>0</v>
      </c>
      <c r="M20" s="18">
        <f t="shared" si="11"/>
        <v>0</v>
      </c>
      <c r="N20" s="83">
        <f t="shared" si="2"/>
        <v>0</v>
      </c>
    </row>
    <row r="21" spans="1:14" s="13" customFormat="1" ht="16.149999999999999" customHeight="1" x14ac:dyDescent="0.3">
      <c r="A21" s="91" t="s">
        <v>93</v>
      </c>
      <c r="B21" s="91" t="s">
        <v>87</v>
      </c>
      <c r="C21" s="14" t="s">
        <v>23</v>
      </c>
      <c r="D21" s="15" t="s">
        <v>3</v>
      </c>
      <c r="E21" s="14" t="s">
        <v>24</v>
      </c>
      <c r="F21" s="91">
        <v>1</v>
      </c>
      <c r="G21" s="91"/>
      <c r="H21" s="16"/>
      <c r="I21" s="17"/>
      <c r="J21" s="18">
        <f t="shared" si="6"/>
        <v>0</v>
      </c>
      <c r="K21" s="18">
        <f t="shared" si="0"/>
        <v>0</v>
      </c>
      <c r="L21" s="18">
        <f t="shared" ref="L21:M21" si="12">K21*(1+$L$9)</f>
        <v>0</v>
      </c>
      <c r="M21" s="18">
        <f t="shared" si="12"/>
        <v>0</v>
      </c>
      <c r="N21" s="83">
        <f t="shared" si="2"/>
        <v>0</v>
      </c>
    </row>
    <row r="22" spans="1:14" s="13" customFormat="1" ht="16.149999999999999" customHeight="1" x14ac:dyDescent="0.3">
      <c r="A22" s="91" t="s">
        <v>94</v>
      </c>
      <c r="B22" s="91" t="s">
        <v>87</v>
      </c>
      <c r="C22" s="14" t="s">
        <v>23</v>
      </c>
      <c r="D22" s="15" t="s">
        <v>3</v>
      </c>
      <c r="E22" s="14" t="s">
        <v>24</v>
      </c>
      <c r="F22" s="91">
        <v>2</v>
      </c>
      <c r="G22" s="91"/>
      <c r="H22" s="16"/>
      <c r="I22" s="17"/>
      <c r="J22" s="18">
        <f t="shared" si="6"/>
        <v>0</v>
      </c>
      <c r="K22" s="18">
        <f t="shared" si="0"/>
        <v>0</v>
      </c>
      <c r="L22" s="18">
        <f t="shared" ref="L22:M22" si="13">K22*(1+$L$9)</f>
        <v>0</v>
      </c>
      <c r="M22" s="18">
        <f t="shared" si="13"/>
        <v>0</v>
      </c>
      <c r="N22" s="83">
        <f t="shared" si="2"/>
        <v>0</v>
      </c>
    </row>
    <row r="23" spans="1:14" s="13" customFormat="1" ht="16.149999999999999" customHeight="1" x14ac:dyDescent="0.3">
      <c r="A23" s="91" t="s">
        <v>95</v>
      </c>
      <c r="B23" s="91" t="s">
        <v>87</v>
      </c>
      <c r="C23" s="14" t="s">
        <v>23</v>
      </c>
      <c r="D23" s="15" t="s">
        <v>3</v>
      </c>
      <c r="E23" s="14" t="s">
        <v>24</v>
      </c>
      <c r="F23" s="91">
        <v>1</v>
      </c>
      <c r="G23" s="91"/>
      <c r="H23" s="16"/>
      <c r="I23" s="17"/>
      <c r="J23" s="18">
        <f t="shared" si="6"/>
        <v>0</v>
      </c>
      <c r="K23" s="18">
        <f t="shared" si="0"/>
        <v>0</v>
      </c>
      <c r="L23" s="18">
        <f t="shared" ref="L23:M23" si="14">K23*(1+$L$9)</f>
        <v>0</v>
      </c>
      <c r="M23" s="18">
        <f t="shared" si="14"/>
        <v>0</v>
      </c>
      <c r="N23" s="83">
        <f t="shared" si="2"/>
        <v>0</v>
      </c>
    </row>
    <row r="24" spans="1:14" s="13" customFormat="1" ht="16.149999999999999" customHeight="1" x14ac:dyDescent="0.3">
      <c r="A24" s="91" t="s">
        <v>96</v>
      </c>
      <c r="B24" s="91" t="s">
        <v>87</v>
      </c>
      <c r="C24" s="14" t="s">
        <v>23</v>
      </c>
      <c r="D24" s="15" t="s">
        <v>3</v>
      </c>
      <c r="E24" s="14" t="s">
        <v>24</v>
      </c>
      <c r="F24" s="91">
        <v>1</v>
      </c>
      <c r="G24" s="91"/>
      <c r="H24" s="16"/>
      <c r="I24" s="17"/>
      <c r="J24" s="18">
        <f t="shared" si="6"/>
        <v>0</v>
      </c>
      <c r="K24" s="18">
        <f t="shared" si="0"/>
        <v>0</v>
      </c>
      <c r="L24" s="18">
        <f t="shared" ref="L24:M24" si="15">K24*(1+$L$9)</f>
        <v>0</v>
      </c>
      <c r="M24" s="18">
        <f t="shared" si="15"/>
        <v>0</v>
      </c>
      <c r="N24" s="83">
        <f t="shared" si="2"/>
        <v>0</v>
      </c>
    </row>
    <row r="25" spans="1:14" s="13" customFormat="1" ht="16.149999999999999" customHeight="1" x14ac:dyDescent="0.3">
      <c r="A25" s="91" t="s">
        <v>97</v>
      </c>
      <c r="B25" s="91" t="s">
        <v>87</v>
      </c>
      <c r="C25" s="14" t="s">
        <v>23</v>
      </c>
      <c r="D25" s="15" t="s">
        <v>3</v>
      </c>
      <c r="E25" s="14" t="s">
        <v>24</v>
      </c>
      <c r="F25" s="91">
        <v>2</v>
      </c>
      <c r="G25" s="91"/>
      <c r="H25" s="16"/>
      <c r="I25" s="17"/>
      <c r="J25" s="18">
        <f t="shared" si="6"/>
        <v>0</v>
      </c>
      <c r="K25" s="18">
        <f t="shared" si="0"/>
        <v>0</v>
      </c>
      <c r="L25" s="18">
        <f t="shared" ref="L25:M25" si="16">K25*(1+$L$9)</f>
        <v>0</v>
      </c>
      <c r="M25" s="18">
        <f t="shared" si="16"/>
        <v>0</v>
      </c>
      <c r="N25" s="83">
        <f t="shared" si="2"/>
        <v>0</v>
      </c>
    </row>
    <row r="26" spans="1:14" s="13" customFormat="1" ht="16.149999999999999" customHeight="1" x14ac:dyDescent="0.3">
      <c r="A26" s="91" t="s">
        <v>98</v>
      </c>
      <c r="B26" s="91" t="s">
        <v>87</v>
      </c>
      <c r="C26" s="14" t="s">
        <v>23</v>
      </c>
      <c r="D26" s="15" t="s">
        <v>3</v>
      </c>
      <c r="E26" s="14" t="s">
        <v>24</v>
      </c>
      <c r="F26" s="91">
        <v>2</v>
      </c>
      <c r="G26" s="91"/>
      <c r="H26" s="16"/>
      <c r="I26" s="17"/>
      <c r="J26" s="18">
        <f t="shared" si="6"/>
        <v>0</v>
      </c>
      <c r="K26" s="18">
        <f t="shared" si="0"/>
        <v>0</v>
      </c>
      <c r="L26" s="18">
        <f t="shared" ref="L26:M26" si="17">K26*(1+$L$9)</f>
        <v>0</v>
      </c>
      <c r="M26" s="18">
        <f t="shared" si="17"/>
        <v>0</v>
      </c>
      <c r="N26" s="83">
        <f t="shared" si="2"/>
        <v>0</v>
      </c>
    </row>
    <row r="27" spans="1:14" s="13" customFormat="1" ht="15.75" customHeight="1" x14ac:dyDescent="0.3">
      <c r="A27" s="91" t="s">
        <v>54</v>
      </c>
      <c r="B27" s="91" t="s">
        <v>87</v>
      </c>
      <c r="C27" s="14" t="s">
        <v>23</v>
      </c>
      <c r="D27" s="15" t="s">
        <v>3</v>
      </c>
      <c r="E27" s="14" t="s">
        <v>24</v>
      </c>
      <c r="F27" s="91">
        <v>1</v>
      </c>
      <c r="G27" s="91"/>
      <c r="H27" s="16"/>
      <c r="I27" s="17"/>
      <c r="J27" s="18">
        <f t="shared" si="6"/>
        <v>0</v>
      </c>
      <c r="K27" s="18">
        <f t="shared" si="0"/>
        <v>0</v>
      </c>
      <c r="L27" s="18">
        <f t="shared" ref="L27:M27" si="18">K27*(1+$L$9)</f>
        <v>0</v>
      </c>
      <c r="M27" s="18">
        <f t="shared" si="18"/>
        <v>0</v>
      </c>
      <c r="N27" s="83">
        <f t="shared" si="2"/>
        <v>0</v>
      </c>
    </row>
    <row r="28" spans="1:14" s="13" customFormat="1" ht="15.75" customHeight="1" x14ac:dyDescent="0.3">
      <c r="A28" s="91" t="s">
        <v>99</v>
      </c>
      <c r="B28" s="91" t="s">
        <v>87</v>
      </c>
      <c r="C28" s="14" t="s">
        <v>23</v>
      </c>
      <c r="D28" s="15" t="s">
        <v>3</v>
      </c>
      <c r="E28" s="14" t="s">
        <v>24</v>
      </c>
      <c r="F28" s="91">
        <v>1</v>
      </c>
      <c r="G28" s="91"/>
      <c r="H28" s="16"/>
      <c r="I28" s="17"/>
      <c r="J28" s="18">
        <f t="shared" si="6"/>
        <v>0</v>
      </c>
      <c r="K28" s="18">
        <f t="shared" si="0"/>
        <v>0</v>
      </c>
      <c r="L28" s="18">
        <f t="shared" ref="L28:M28" si="19">K28*(1+$L$9)</f>
        <v>0</v>
      </c>
      <c r="M28" s="18">
        <f t="shared" si="19"/>
        <v>0</v>
      </c>
      <c r="N28" s="83">
        <f t="shared" si="2"/>
        <v>0</v>
      </c>
    </row>
    <row r="29" spans="1:14" s="13" customFormat="1" ht="15.75" customHeight="1" x14ac:dyDescent="0.3">
      <c r="A29" s="91" t="s">
        <v>100</v>
      </c>
      <c r="B29" s="91" t="s">
        <v>87</v>
      </c>
      <c r="C29" s="14" t="s">
        <v>23</v>
      </c>
      <c r="D29" s="15" t="s">
        <v>3</v>
      </c>
      <c r="E29" s="14" t="s">
        <v>24</v>
      </c>
      <c r="F29" s="91">
        <v>1</v>
      </c>
      <c r="G29" s="91"/>
      <c r="H29" s="16"/>
      <c r="I29" s="17"/>
      <c r="J29" s="18">
        <f t="shared" si="6"/>
        <v>0</v>
      </c>
      <c r="K29" s="18">
        <f t="shared" si="0"/>
        <v>0</v>
      </c>
      <c r="L29" s="18">
        <f t="shared" ref="L29:M29" si="20">K29*(1+$L$9)</f>
        <v>0</v>
      </c>
      <c r="M29" s="18">
        <f t="shared" si="20"/>
        <v>0</v>
      </c>
      <c r="N29" s="83">
        <f t="shared" si="2"/>
        <v>0</v>
      </c>
    </row>
    <row r="30" spans="1:14" s="13" customFormat="1" ht="15.75" customHeight="1" x14ac:dyDescent="0.3">
      <c r="A30" s="92" t="s">
        <v>101</v>
      </c>
      <c r="B30" s="92" t="s">
        <v>87</v>
      </c>
      <c r="C30" s="14" t="s">
        <v>23</v>
      </c>
      <c r="D30" s="15" t="s">
        <v>3</v>
      </c>
      <c r="E30" s="14" t="s">
        <v>24</v>
      </c>
      <c r="F30" s="92">
        <v>1</v>
      </c>
      <c r="G30" s="92"/>
      <c r="H30" s="16"/>
      <c r="I30" s="17"/>
      <c r="J30" s="18">
        <f t="shared" si="6"/>
        <v>0</v>
      </c>
      <c r="K30" s="18">
        <f t="shared" si="0"/>
        <v>0</v>
      </c>
      <c r="L30" s="18">
        <f t="shared" ref="L30:M30" si="21">K30*(1+$L$9)</f>
        <v>0</v>
      </c>
      <c r="M30" s="18">
        <f t="shared" si="21"/>
        <v>0</v>
      </c>
      <c r="N30" s="83">
        <f t="shared" si="2"/>
        <v>0</v>
      </c>
    </row>
    <row r="31" spans="1:14" s="13" customFormat="1" ht="15.75" customHeight="1" x14ac:dyDescent="0.3">
      <c r="A31" s="91" t="s">
        <v>102</v>
      </c>
      <c r="B31" s="91" t="s">
        <v>87</v>
      </c>
      <c r="C31" s="14" t="s">
        <v>23</v>
      </c>
      <c r="D31" s="15" t="s">
        <v>3</v>
      </c>
      <c r="E31" s="14" t="s">
        <v>24</v>
      </c>
      <c r="F31" s="91">
        <v>1</v>
      </c>
      <c r="G31" s="91"/>
      <c r="H31" s="16"/>
      <c r="I31" s="17"/>
      <c r="J31" s="18">
        <f t="shared" si="6"/>
        <v>0</v>
      </c>
      <c r="K31" s="18">
        <f t="shared" si="0"/>
        <v>0</v>
      </c>
      <c r="L31" s="18">
        <f t="shared" ref="L31:M31" si="22">K31*(1+$L$9)</f>
        <v>0</v>
      </c>
      <c r="M31" s="18">
        <f t="shared" si="22"/>
        <v>0</v>
      </c>
      <c r="N31" s="83">
        <f t="shared" si="2"/>
        <v>0</v>
      </c>
    </row>
    <row r="32" spans="1:14" s="13" customFormat="1" ht="15.75" customHeight="1" thickBot="1" x14ac:dyDescent="0.35">
      <c r="A32" s="91" t="s">
        <v>103</v>
      </c>
      <c r="B32" s="91" t="s">
        <v>87</v>
      </c>
      <c r="C32" s="14" t="s">
        <v>23</v>
      </c>
      <c r="D32" s="15" t="s">
        <v>3</v>
      </c>
      <c r="E32" s="14" t="s">
        <v>24</v>
      </c>
      <c r="F32" s="91">
        <v>1</v>
      </c>
      <c r="G32" s="91"/>
      <c r="H32" s="16"/>
      <c r="I32" s="17"/>
      <c r="J32" s="18">
        <f t="shared" si="6"/>
        <v>0</v>
      </c>
      <c r="K32" s="18">
        <f t="shared" si="0"/>
        <v>0</v>
      </c>
      <c r="L32" s="18">
        <f t="shared" ref="L32:M32" si="23">K32*(1+$L$9)</f>
        <v>0</v>
      </c>
      <c r="M32" s="18">
        <f t="shared" si="23"/>
        <v>0</v>
      </c>
      <c r="N32" s="83">
        <f>SUM(K32:M32)</f>
        <v>0</v>
      </c>
    </row>
    <row r="33" spans="1:17" s="11" customFormat="1" ht="39" customHeight="1" x14ac:dyDescent="0.3">
      <c r="A33" s="93" t="s">
        <v>41</v>
      </c>
      <c r="B33" s="93" t="s">
        <v>10</v>
      </c>
      <c r="C33" s="93" t="s">
        <v>22</v>
      </c>
      <c r="D33" s="93" t="s">
        <v>2</v>
      </c>
      <c r="E33" s="93" t="s">
        <v>1</v>
      </c>
      <c r="F33" s="93" t="s">
        <v>0</v>
      </c>
      <c r="G33" s="93" t="s">
        <v>104</v>
      </c>
      <c r="H33" s="93" t="s">
        <v>105</v>
      </c>
      <c r="I33" s="93" t="s">
        <v>9</v>
      </c>
      <c r="J33" s="93" t="s">
        <v>106</v>
      </c>
      <c r="K33" s="93" t="s">
        <v>107</v>
      </c>
      <c r="L33" s="94" t="s">
        <v>108</v>
      </c>
      <c r="M33" s="95" t="s">
        <v>109</v>
      </c>
      <c r="N33" s="96" t="s">
        <v>110</v>
      </c>
    </row>
    <row r="34" spans="1:17" s="5" customFormat="1" ht="15" customHeight="1" x14ac:dyDescent="0.35">
      <c r="A34" s="177" t="s">
        <v>32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9"/>
      <c r="N34" s="84"/>
    </row>
    <row r="35" spans="1:17" s="13" customFormat="1" ht="16.149999999999999" customHeight="1" x14ac:dyDescent="0.3">
      <c r="A35" s="91" t="s">
        <v>38</v>
      </c>
      <c r="B35" s="91" t="s">
        <v>85</v>
      </c>
      <c r="C35" s="14" t="s">
        <v>38</v>
      </c>
      <c r="D35" s="15" t="s">
        <v>25</v>
      </c>
      <c r="E35" s="14" t="s">
        <v>24</v>
      </c>
      <c r="F35" s="91">
        <v>1</v>
      </c>
      <c r="G35" s="15"/>
      <c r="H35" s="16"/>
      <c r="I35" s="17"/>
      <c r="J35" s="18">
        <f t="shared" ref="J35:J45" si="24">(H35*I35)+H35</f>
        <v>0</v>
      </c>
      <c r="K35" s="18">
        <f t="shared" si="0"/>
        <v>0</v>
      </c>
      <c r="L35" s="18">
        <f t="shared" ref="L35:M45" si="25">K35*(1+$L$9)</f>
        <v>0</v>
      </c>
      <c r="M35" s="18">
        <f t="shared" si="25"/>
        <v>0</v>
      </c>
      <c r="N35" s="83">
        <f t="shared" ref="N35:N45" si="26">SUM(K35:M35)</f>
        <v>0</v>
      </c>
    </row>
    <row r="36" spans="1:17" s="13" customFormat="1" ht="16.149999999999999" customHeight="1" x14ac:dyDescent="0.3">
      <c r="A36" s="91" t="s">
        <v>86</v>
      </c>
      <c r="B36" s="91" t="s">
        <v>85</v>
      </c>
      <c r="C36" s="14" t="s">
        <v>40</v>
      </c>
      <c r="D36" s="15" t="s">
        <v>25</v>
      </c>
      <c r="E36" s="14" t="s">
        <v>24</v>
      </c>
      <c r="F36" s="91">
        <v>2</v>
      </c>
      <c r="G36" s="15"/>
      <c r="H36" s="16"/>
      <c r="I36" s="17"/>
      <c r="J36" s="18">
        <f t="shared" si="24"/>
        <v>0</v>
      </c>
      <c r="K36" s="18">
        <f t="shared" si="0"/>
        <v>0</v>
      </c>
      <c r="L36" s="18">
        <f t="shared" ref="L36:M45" si="27">K36*(1+$L$9)</f>
        <v>0</v>
      </c>
      <c r="M36" s="18">
        <f t="shared" si="27"/>
        <v>0</v>
      </c>
      <c r="N36" s="83">
        <f t="shared" si="26"/>
        <v>0</v>
      </c>
    </row>
    <row r="37" spans="1:17" s="13" customFormat="1" ht="16.149999999999999" customHeight="1" x14ac:dyDescent="0.3">
      <c r="A37" s="91" t="s">
        <v>45</v>
      </c>
      <c r="B37" s="91" t="s">
        <v>87</v>
      </c>
      <c r="C37" s="14" t="s">
        <v>23</v>
      </c>
      <c r="D37" s="15" t="s">
        <v>25</v>
      </c>
      <c r="E37" s="14" t="s">
        <v>24</v>
      </c>
      <c r="F37" s="91">
        <v>1</v>
      </c>
      <c r="G37" s="15"/>
      <c r="H37" s="16"/>
      <c r="I37" s="17"/>
      <c r="J37" s="18">
        <f t="shared" si="24"/>
        <v>0</v>
      </c>
      <c r="K37" s="18">
        <f t="shared" si="0"/>
        <v>0</v>
      </c>
      <c r="L37" s="18">
        <f t="shared" ref="L37:M45" si="28">K37*(1+$L$9)</f>
        <v>0</v>
      </c>
      <c r="M37" s="18">
        <f t="shared" si="28"/>
        <v>0</v>
      </c>
      <c r="N37" s="83">
        <f t="shared" si="26"/>
        <v>0</v>
      </c>
    </row>
    <row r="38" spans="1:17" s="13" customFormat="1" ht="16.149999999999999" customHeight="1" x14ac:dyDescent="0.3">
      <c r="A38" s="91" t="s">
        <v>90</v>
      </c>
      <c r="B38" s="91" t="s">
        <v>87</v>
      </c>
      <c r="C38" s="14" t="s">
        <v>23</v>
      </c>
      <c r="D38" s="15" t="s">
        <v>25</v>
      </c>
      <c r="E38" s="14" t="s">
        <v>24</v>
      </c>
      <c r="F38" s="91">
        <v>1</v>
      </c>
      <c r="G38" s="15"/>
      <c r="H38" s="16"/>
      <c r="I38" s="17"/>
      <c r="J38" s="18">
        <f t="shared" si="24"/>
        <v>0</v>
      </c>
      <c r="K38" s="18">
        <f t="shared" si="0"/>
        <v>0</v>
      </c>
      <c r="L38" s="18">
        <f>K38*(1+$L$9)</f>
        <v>0</v>
      </c>
      <c r="M38" s="18">
        <f t="shared" ref="L38:M45" si="29">L38*(1+$L$9)</f>
        <v>0</v>
      </c>
      <c r="N38" s="83">
        <f t="shared" si="26"/>
        <v>0</v>
      </c>
    </row>
    <row r="39" spans="1:17" s="13" customFormat="1" ht="16.149999999999999" customHeight="1" x14ac:dyDescent="0.3">
      <c r="A39" s="91" t="s">
        <v>91</v>
      </c>
      <c r="B39" s="91" t="s">
        <v>87</v>
      </c>
      <c r="C39" s="14" t="s">
        <v>23</v>
      </c>
      <c r="D39" s="15" t="s">
        <v>25</v>
      </c>
      <c r="E39" s="14" t="s">
        <v>24</v>
      </c>
      <c r="F39" s="91">
        <v>1</v>
      </c>
      <c r="G39" s="15"/>
      <c r="H39" s="16"/>
      <c r="I39" s="17"/>
      <c r="J39" s="18">
        <f t="shared" si="24"/>
        <v>0</v>
      </c>
      <c r="K39" s="18">
        <f t="shared" si="0"/>
        <v>0</v>
      </c>
      <c r="L39" s="18">
        <f t="shared" ref="L39:M45" si="30">K39*(1+$L$9)</f>
        <v>0</v>
      </c>
      <c r="M39" s="18">
        <f>L39*(1+$L$9)</f>
        <v>0</v>
      </c>
      <c r="N39" s="83">
        <f t="shared" si="26"/>
        <v>0</v>
      </c>
    </row>
    <row r="40" spans="1:17" s="13" customFormat="1" ht="16.149999999999999" customHeight="1" x14ac:dyDescent="0.3">
      <c r="A40" s="91" t="s">
        <v>94</v>
      </c>
      <c r="B40" s="91" t="s">
        <v>87</v>
      </c>
      <c r="C40" s="14" t="s">
        <v>23</v>
      </c>
      <c r="D40" s="15" t="s">
        <v>25</v>
      </c>
      <c r="E40" s="14" t="s">
        <v>24</v>
      </c>
      <c r="F40" s="91">
        <v>1</v>
      </c>
      <c r="G40" s="15"/>
      <c r="H40" s="16"/>
      <c r="I40" s="17"/>
      <c r="J40" s="18">
        <f t="shared" si="24"/>
        <v>0</v>
      </c>
      <c r="K40" s="18">
        <f t="shared" si="0"/>
        <v>0</v>
      </c>
      <c r="L40" s="18">
        <f t="shared" ref="L40:M45" si="31">K40*(1+$L$9)</f>
        <v>0</v>
      </c>
      <c r="M40" s="18">
        <f t="shared" si="31"/>
        <v>0</v>
      </c>
      <c r="N40" s="83">
        <f t="shared" si="26"/>
        <v>0</v>
      </c>
    </row>
    <row r="41" spans="1:17" s="13" customFormat="1" ht="16.149999999999999" customHeight="1" x14ac:dyDescent="0.3">
      <c r="A41" s="91" t="s">
        <v>96</v>
      </c>
      <c r="B41" s="91" t="s">
        <v>87</v>
      </c>
      <c r="C41" s="14" t="s">
        <v>23</v>
      </c>
      <c r="D41" s="15" t="s">
        <v>25</v>
      </c>
      <c r="E41" s="14" t="s">
        <v>24</v>
      </c>
      <c r="F41" s="91">
        <v>1</v>
      </c>
      <c r="G41" s="15"/>
      <c r="H41" s="16"/>
      <c r="I41" s="17"/>
      <c r="J41" s="18">
        <f t="shared" si="24"/>
        <v>0</v>
      </c>
      <c r="K41" s="18">
        <f t="shared" si="0"/>
        <v>0</v>
      </c>
      <c r="L41" s="18">
        <f t="shared" ref="L41:M45" si="32">K41*(1+$L$9)</f>
        <v>0</v>
      </c>
      <c r="M41" s="18">
        <f t="shared" si="32"/>
        <v>0</v>
      </c>
      <c r="N41" s="83">
        <f t="shared" si="26"/>
        <v>0</v>
      </c>
    </row>
    <row r="42" spans="1:17" s="13" customFormat="1" ht="16.149999999999999" customHeight="1" x14ac:dyDescent="0.3">
      <c r="A42" s="91" t="s">
        <v>97</v>
      </c>
      <c r="B42" s="91" t="s">
        <v>87</v>
      </c>
      <c r="C42" s="14" t="s">
        <v>23</v>
      </c>
      <c r="D42" s="15" t="s">
        <v>25</v>
      </c>
      <c r="E42" s="14" t="s">
        <v>24</v>
      </c>
      <c r="F42" s="91">
        <v>1</v>
      </c>
      <c r="G42" s="15"/>
      <c r="H42" s="16"/>
      <c r="I42" s="17"/>
      <c r="J42" s="18">
        <f t="shared" si="24"/>
        <v>0</v>
      </c>
      <c r="K42" s="18">
        <f t="shared" si="0"/>
        <v>0</v>
      </c>
      <c r="L42" s="18">
        <f t="shared" ref="L42:M45" si="33">K42*(1+$L$9)</f>
        <v>0</v>
      </c>
      <c r="M42" s="18">
        <f t="shared" si="33"/>
        <v>0</v>
      </c>
      <c r="N42" s="83">
        <f t="shared" si="26"/>
        <v>0</v>
      </c>
    </row>
    <row r="43" spans="1:17" s="13" customFormat="1" ht="16.149999999999999" customHeight="1" x14ac:dyDescent="0.3">
      <c r="A43" s="91" t="s">
        <v>98</v>
      </c>
      <c r="B43" s="91" t="s">
        <v>87</v>
      </c>
      <c r="C43" s="14" t="s">
        <v>23</v>
      </c>
      <c r="D43" s="15" t="s">
        <v>25</v>
      </c>
      <c r="E43" s="14" t="s">
        <v>24</v>
      </c>
      <c r="F43" s="91">
        <v>2</v>
      </c>
      <c r="G43" s="15"/>
      <c r="H43" s="16"/>
      <c r="I43" s="17"/>
      <c r="J43" s="18">
        <f t="shared" si="24"/>
        <v>0</v>
      </c>
      <c r="K43" s="18">
        <f t="shared" si="0"/>
        <v>0</v>
      </c>
      <c r="L43" s="18">
        <f t="shared" ref="L43:M45" si="34">K43*(1+$L$9)</f>
        <v>0</v>
      </c>
      <c r="M43" s="18">
        <f t="shared" si="34"/>
        <v>0</v>
      </c>
      <c r="N43" s="83">
        <f t="shared" si="26"/>
        <v>0</v>
      </c>
    </row>
    <row r="44" spans="1:17" s="13" customFormat="1" ht="16.149999999999999" customHeight="1" x14ac:dyDescent="0.3">
      <c r="A44" s="91" t="s">
        <v>54</v>
      </c>
      <c r="B44" s="91" t="s">
        <v>87</v>
      </c>
      <c r="C44" s="14" t="s">
        <v>23</v>
      </c>
      <c r="D44" s="15" t="s">
        <v>25</v>
      </c>
      <c r="E44" s="14" t="s">
        <v>24</v>
      </c>
      <c r="F44" s="91">
        <v>1</v>
      </c>
      <c r="G44" s="15"/>
      <c r="H44" s="16"/>
      <c r="I44" s="17"/>
      <c r="J44" s="18">
        <f t="shared" si="24"/>
        <v>0</v>
      </c>
      <c r="K44" s="18">
        <f t="shared" si="0"/>
        <v>0</v>
      </c>
      <c r="L44" s="18">
        <f t="shared" ref="L44:M45" si="35">K44*(1+$L$9)</f>
        <v>0</v>
      </c>
      <c r="M44" s="18">
        <f t="shared" si="35"/>
        <v>0</v>
      </c>
      <c r="N44" s="83">
        <f t="shared" si="26"/>
        <v>0</v>
      </c>
    </row>
    <row r="45" spans="1:17" s="13" customFormat="1" ht="16.149999999999999" customHeight="1" thickBot="1" x14ac:dyDescent="0.35">
      <c r="A45" s="91" t="s">
        <v>102</v>
      </c>
      <c r="B45" s="91" t="s">
        <v>87</v>
      </c>
      <c r="C45" s="14" t="s">
        <v>23</v>
      </c>
      <c r="D45" s="15" t="s">
        <v>25</v>
      </c>
      <c r="E45" s="14" t="s">
        <v>24</v>
      </c>
      <c r="F45" s="91">
        <v>1</v>
      </c>
      <c r="G45" s="15"/>
      <c r="H45" s="16"/>
      <c r="I45" s="17"/>
      <c r="J45" s="18">
        <f t="shared" si="24"/>
        <v>0</v>
      </c>
      <c r="K45" s="18">
        <f t="shared" si="0"/>
        <v>0</v>
      </c>
      <c r="L45" s="18">
        <f t="shared" ref="L45:M45" si="36">K45*(1+$L$9)</f>
        <v>0</v>
      </c>
      <c r="M45" s="18">
        <f t="shared" si="36"/>
        <v>0</v>
      </c>
      <c r="N45" s="83">
        <f t="shared" si="26"/>
        <v>0</v>
      </c>
    </row>
    <row r="46" spans="1:17" s="11" customFormat="1" ht="39" customHeight="1" x14ac:dyDescent="0.3">
      <c r="A46" s="93" t="s">
        <v>41</v>
      </c>
      <c r="B46" s="160"/>
      <c r="C46" s="161"/>
      <c r="D46" s="161"/>
      <c r="E46" s="162"/>
      <c r="F46" s="93" t="s">
        <v>0</v>
      </c>
      <c r="G46" s="93"/>
      <c r="H46" s="93" t="s">
        <v>115</v>
      </c>
      <c r="I46" s="93" t="s">
        <v>9</v>
      </c>
      <c r="J46" s="93" t="s">
        <v>116</v>
      </c>
      <c r="K46" s="93" t="s">
        <v>107</v>
      </c>
      <c r="L46" s="94" t="s">
        <v>108</v>
      </c>
      <c r="M46" s="95" t="s">
        <v>109</v>
      </c>
      <c r="N46" s="96" t="s">
        <v>110</v>
      </c>
    </row>
    <row r="47" spans="1:17" s="9" customFormat="1" ht="15" customHeight="1" x14ac:dyDescent="0.3">
      <c r="A47" s="163" t="s">
        <v>27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84"/>
    </row>
    <row r="48" spans="1:17" s="13" customFormat="1" ht="16.149999999999999" customHeight="1" x14ac:dyDescent="0.3">
      <c r="A48" s="166" t="s">
        <v>28</v>
      </c>
      <c r="B48" s="166"/>
      <c r="C48" s="166"/>
      <c r="D48" s="166"/>
      <c r="E48" s="166"/>
      <c r="F48" s="15"/>
      <c r="G48" s="15"/>
      <c r="H48" s="16"/>
      <c r="I48" s="17"/>
      <c r="J48" s="18"/>
      <c r="K48" s="18"/>
      <c r="L48" s="18"/>
      <c r="M48" s="18"/>
      <c r="N48" s="83"/>
      <c r="Q48" s="23"/>
    </row>
    <row r="49" spans="1:17" s="13" customFormat="1" ht="16.149999999999999" customHeight="1" x14ac:dyDescent="0.3">
      <c r="A49" s="166" t="s">
        <v>26</v>
      </c>
      <c r="B49" s="166"/>
      <c r="C49" s="166"/>
      <c r="D49" s="166"/>
      <c r="E49" s="166"/>
      <c r="F49" s="15"/>
      <c r="G49" s="15"/>
      <c r="H49" s="16"/>
      <c r="I49" s="17"/>
      <c r="J49" s="18"/>
      <c r="K49" s="18"/>
      <c r="L49" s="18"/>
      <c r="M49" s="18"/>
      <c r="N49" s="83"/>
      <c r="Q49" s="23"/>
    </row>
    <row r="50" spans="1:17" s="13" customFormat="1" ht="16.149999999999999" customHeight="1" x14ac:dyDescent="0.3">
      <c r="A50" s="166" t="s">
        <v>60</v>
      </c>
      <c r="B50" s="166"/>
      <c r="C50" s="166"/>
      <c r="D50" s="166"/>
      <c r="E50" s="166"/>
      <c r="F50" s="15"/>
      <c r="G50" s="15"/>
      <c r="H50" s="16"/>
      <c r="I50" s="17"/>
      <c r="J50" s="18"/>
      <c r="K50" s="18"/>
      <c r="L50" s="18"/>
      <c r="M50" s="18"/>
      <c r="N50" s="83"/>
      <c r="Q50" s="23"/>
    </row>
    <row r="51" spans="1:17" s="13" customFormat="1" ht="16.149999999999999" customHeight="1" x14ac:dyDescent="0.3">
      <c r="A51" s="166" t="s">
        <v>66</v>
      </c>
      <c r="B51" s="166"/>
      <c r="C51" s="166"/>
      <c r="D51" s="166"/>
      <c r="E51" s="166"/>
      <c r="F51" s="15"/>
      <c r="G51" s="15"/>
      <c r="H51" s="16"/>
      <c r="I51" s="17"/>
      <c r="J51" s="16"/>
      <c r="K51" s="16"/>
      <c r="L51" s="16"/>
      <c r="M51" s="16"/>
      <c r="N51" s="83"/>
      <c r="Q51" s="23"/>
    </row>
    <row r="52" spans="1:17" s="13" customFormat="1" ht="16.149999999999999" customHeight="1" thickBot="1" x14ac:dyDescent="0.35">
      <c r="A52" s="166" t="s">
        <v>113</v>
      </c>
      <c r="B52" s="166"/>
      <c r="C52" s="166"/>
      <c r="D52" s="166"/>
      <c r="E52" s="166"/>
      <c r="F52" s="15"/>
      <c r="G52" s="15"/>
      <c r="H52" s="16"/>
      <c r="I52" s="17"/>
      <c r="J52" s="18"/>
      <c r="K52" s="18"/>
      <c r="L52" s="18"/>
      <c r="M52" s="18"/>
      <c r="N52" s="83"/>
      <c r="Q52" s="23"/>
    </row>
    <row r="53" spans="1:17" s="11" customFormat="1" ht="39" customHeight="1" x14ac:dyDescent="0.3">
      <c r="A53" s="93" t="s">
        <v>41</v>
      </c>
      <c r="B53" s="160"/>
      <c r="C53" s="161"/>
      <c r="D53" s="161"/>
      <c r="E53" s="162"/>
      <c r="F53" s="93" t="s">
        <v>0</v>
      </c>
      <c r="G53" s="93"/>
      <c r="H53" s="93" t="s">
        <v>115</v>
      </c>
      <c r="I53" s="93" t="s">
        <v>9</v>
      </c>
      <c r="J53" s="93" t="s">
        <v>116</v>
      </c>
      <c r="K53" s="93" t="s">
        <v>107</v>
      </c>
      <c r="L53" s="94" t="s">
        <v>108</v>
      </c>
      <c r="M53" s="95" t="s">
        <v>109</v>
      </c>
      <c r="N53" s="96" t="s">
        <v>110</v>
      </c>
    </row>
    <row r="54" spans="1:17" s="9" customFormat="1" ht="15" customHeight="1" x14ac:dyDescent="0.3">
      <c r="A54" s="163" t="s">
        <v>120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84"/>
    </row>
    <row r="55" spans="1:17" s="13" customFormat="1" ht="16.149999999999999" customHeight="1" x14ac:dyDescent="0.3">
      <c r="A55" s="180" t="s">
        <v>61</v>
      </c>
      <c r="B55" s="167" t="s">
        <v>117</v>
      </c>
      <c r="C55" s="167"/>
      <c r="D55" s="167"/>
      <c r="E55" s="167"/>
      <c r="F55" s="15"/>
      <c r="G55" s="15"/>
      <c r="H55" s="16"/>
      <c r="I55" s="17"/>
      <c r="J55" s="18"/>
      <c r="K55" s="18"/>
      <c r="L55" s="18"/>
      <c r="M55" s="18"/>
      <c r="N55" s="83"/>
      <c r="Q55" s="23"/>
    </row>
    <row r="56" spans="1:17" s="13" customFormat="1" ht="16.149999999999999" customHeight="1" x14ac:dyDescent="0.3">
      <c r="A56" s="181"/>
      <c r="B56" s="167" t="s">
        <v>118</v>
      </c>
      <c r="C56" s="167"/>
      <c r="D56" s="167"/>
      <c r="E56" s="167"/>
      <c r="F56" s="15"/>
      <c r="G56" s="15"/>
      <c r="H56" s="16"/>
      <c r="I56" s="17"/>
      <c r="J56" s="18"/>
      <c r="K56" s="18"/>
      <c r="L56" s="18"/>
      <c r="M56" s="18"/>
      <c r="N56" s="83"/>
      <c r="Q56" s="23"/>
    </row>
    <row r="57" spans="1:17" s="13" customFormat="1" ht="16.149999999999999" customHeight="1" x14ac:dyDescent="0.3">
      <c r="A57" s="182"/>
      <c r="B57" s="167" t="s">
        <v>119</v>
      </c>
      <c r="C57" s="167"/>
      <c r="D57" s="167"/>
      <c r="E57" s="167"/>
      <c r="F57" s="15"/>
      <c r="G57" s="15"/>
      <c r="H57" s="16"/>
      <c r="I57" s="17"/>
      <c r="J57" s="18"/>
      <c r="K57" s="18"/>
      <c r="L57" s="18"/>
      <c r="M57" s="18"/>
      <c r="N57" s="83"/>
      <c r="Q57" s="23"/>
    </row>
    <row r="58" spans="1:17" s="13" customFormat="1" ht="16.149999999999999" customHeight="1" x14ac:dyDescent="0.3">
      <c r="A58" s="180" t="s">
        <v>114</v>
      </c>
      <c r="B58" s="167" t="s">
        <v>117</v>
      </c>
      <c r="C58" s="167"/>
      <c r="D58" s="167"/>
      <c r="E58" s="167"/>
      <c r="F58" s="15"/>
      <c r="G58" s="15"/>
      <c r="H58" s="16"/>
      <c r="I58" s="17"/>
      <c r="J58" s="18"/>
      <c r="K58" s="18"/>
      <c r="L58" s="18"/>
      <c r="M58" s="18"/>
      <c r="N58" s="83"/>
      <c r="Q58" s="23"/>
    </row>
    <row r="59" spans="1:17" s="13" customFormat="1" ht="16.149999999999999" customHeight="1" x14ac:dyDescent="0.3">
      <c r="A59" s="181"/>
      <c r="B59" s="167" t="s">
        <v>118</v>
      </c>
      <c r="C59" s="167"/>
      <c r="D59" s="167"/>
      <c r="E59" s="167"/>
      <c r="F59" s="15"/>
      <c r="G59" s="15"/>
      <c r="H59" s="16"/>
      <c r="I59" s="17"/>
      <c r="J59" s="18"/>
      <c r="K59" s="18"/>
      <c r="L59" s="18"/>
      <c r="M59" s="18"/>
      <c r="N59" s="83"/>
      <c r="Q59" s="23"/>
    </row>
    <row r="60" spans="1:17" s="13" customFormat="1" ht="16.149999999999999" customHeight="1" x14ac:dyDescent="0.3">
      <c r="A60" s="182"/>
      <c r="B60" s="167" t="s">
        <v>119</v>
      </c>
      <c r="C60" s="167"/>
      <c r="D60" s="167"/>
      <c r="E60" s="167"/>
      <c r="F60" s="15"/>
      <c r="G60" s="15"/>
      <c r="H60" s="16"/>
      <c r="I60" s="17"/>
      <c r="J60" s="18"/>
      <c r="K60" s="18"/>
      <c r="L60" s="18"/>
      <c r="M60" s="18"/>
      <c r="N60" s="83"/>
      <c r="Q60" s="23"/>
    </row>
    <row r="61" spans="1:17" s="13" customFormat="1" ht="16.149999999999999" customHeight="1" thickBot="1" x14ac:dyDescent="0.35">
      <c r="A61" s="108"/>
      <c r="B61" s="89"/>
      <c r="C61" s="89"/>
      <c r="D61" s="89"/>
      <c r="E61" s="89"/>
      <c r="F61" s="97"/>
      <c r="G61" s="97"/>
      <c r="H61" s="98"/>
      <c r="I61" s="99"/>
      <c r="J61" s="100"/>
      <c r="K61" s="100"/>
      <c r="L61" s="100"/>
      <c r="M61" s="100"/>
      <c r="N61" s="106"/>
      <c r="Q61" s="23"/>
    </row>
    <row r="62" spans="1:17" s="11" customFormat="1" ht="39" customHeight="1" x14ac:dyDescent="0.3">
      <c r="A62" s="93" t="s">
        <v>41</v>
      </c>
      <c r="B62" s="160"/>
      <c r="C62" s="161"/>
      <c r="D62" s="161"/>
      <c r="E62" s="162"/>
      <c r="F62" s="93" t="s">
        <v>0</v>
      </c>
      <c r="G62" s="93"/>
      <c r="H62" s="93" t="s">
        <v>115</v>
      </c>
      <c r="I62" s="93" t="s">
        <v>9</v>
      </c>
      <c r="J62" s="93" t="s">
        <v>116</v>
      </c>
      <c r="K62" s="93" t="s">
        <v>107</v>
      </c>
      <c r="L62" s="94" t="s">
        <v>108</v>
      </c>
      <c r="M62" s="95" t="s">
        <v>109</v>
      </c>
      <c r="N62" s="96" t="s">
        <v>110</v>
      </c>
    </row>
    <row r="63" spans="1:17" s="9" customFormat="1" ht="15" customHeight="1" x14ac:dyDescent="0.3">
      <c r="A63" s="163" t="s">
        <v>112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84"/>
    </row>
    <row r="64" spans="1:17" s="13" customFormat="1" ht="16.149999999999999" customHeight="1" x14ac:dyDescent="0.3">
      <c r="A64" s="166" t="s">
        <v>112</v>
      </c>
      <c r="B64" s="166"/>
      <c r="C64" s="166"/>
      <c r="D64" s="166"/>
      <c r="E64" s="166"/>
      <c r="F64" s="15"/>
      <c r="G64" s="15"/>
      <c r="H64" s="16"/>
      <c r="I64" s="17"/>
      <c r="J64" s="18"/>
      <c r="K64" s="18"/>
      <c r="L64" s="18"/>
      <c r="M64" s="18"/>
      <c r="N64" s="83"/>
      <c r="Q64" s="23"/>
    </row>
    <row r="65" spans="1:19" s="13" customFormat="1" ht="16.149999999999999" customHeight="1" x14ac:dyDescent="0.3">
      <c r="A65" s="166" t="s">
        <v>112</v>
      </c>
      <c r="B65" s="166"/>
      <c r="C65" s="166"/>
      <c r="D65" s="166"/>
      <c r="E65" s="166"/>
      <c r="F65" s="15"/>
      <c r="G65" s="15"/>
      <c r="H65" s="16"/>
      <c r="I65" s="17"/>
      <c r="J65" s="18"/>
      <c r="K65" s="18"/>
      <c r="L65" s="18"/>
      <c r="M65" s="18"/>
      <c r="N65" s="83"/>
      <c r="Q65" s="23"/>
    </row>
    <row r="66" spans="1:19" s="13" customFormat="1" ht="16.149999999999999" customHeight="1" thickBot="1" x14ac:dyDescent="0.35">
      <c r="A66" s="107"/>
      <c r="B66" s="108"/>
      <c r="C66" s="108"/>
      <c r="D66" s="108"/>
      <c r="E66" s="108"/>
      <c r="F66" s="102"/>
      <c r="G66" s="102"/>
      <c r="H66" s="103"/>
      <c r="I66" s="104"/>
      <c r="J66" s="105"/>
      <c r="K66" s="105"/>
      <c r="L66" s="105"/>
      <c r="M66" s="105"/>
      <c r="N66" s="106"/>
      <c r="Q66" s="23"/>
    </row>
    <row r="67" spans="1:19" s="13" customFormat="1" ht="18" customHeight="1" thickBot="1" x14ac:dyDescent="0.35">
      <c r="A67" s="168" t="s">
        <v>11</v>
      </c>
      <c r="B67" s="169"/>
      <c r="C67" s="169"/>
      <c r="D67" s="169"/>
      <c r="E67" s="169"/>
      <c r="F67" s="169"/>
      <c r="G67" s="169"/>
      <c r="H67" s="169"/>
      <c r="I67" s="169"/>
      <c r="J67" s="170"/>
      <c r="K67" s="26"/>
      <c r="L67" s="26"/>
      <c r="M67" s="79"/>
      <c r="N67" s="85"/>
      <c r="S67" s="88"/>
    </row>
    <row r="68" spans="1:19" s="13" customFormat="1" ht="15.75" customHeight="1" thickBot="1" x14ac:dyDescent="0.35">
      <c r="A68" s="171" t="s">
        <v>33</v>
      </c>
      <c r="B68" s="172"/>
      <c r="C68" s="172"/>
      <c r="D68" s="172"/>
      <c r="E68" s="172"/>
      <c r="F68" s="172"/>
      <c r="G68" s="172"/>
      <c r="H68" s="172"/>
      <c r="I68" s="172"/>
      <c r="J68" s="173"/>
      <c r="K68" s="27"/>
      <c r="L68" s="27"/>
      <c r="M68" s="80"/>
      <c r="N68" s="86"/>
    </row>
    <row r="69" spans="1:19" s="13" customFormat="1" ht="16.5" customHeight="1" thickBot="1" x14ac:dyDescent="0.35">
      <c r="A69" s="174" t="s">
        <v>34</v>
      </c>
      <c r="B69" s="175"/>
      <c r="C69" s="175"/>
      <c r="D69" s="175"/>
      <c r="E69" s="175"/>
      <c r="F69" s="175"/>
      <c r="G69" s="175"/>
      <c r="H69" s="175"/>
      <c r="I69" s="175"/>
      <c r="J69" s="176"/>
      <c r="K69" s="28"/>
      <c r="L69" s="28"/>
      <c r="M69" s="81"/>
      <c r="N69" s="87"/>
    </row>
    <row r="70" spans="1:19" x14ac:dyDescent="0.35">
      <c r="A70" s="7"/>
      <c r="B70" s="7"/>
      <c r="C70" s="7"/>
      <c r="D70" s="7"/>
      <c r="E70" s="7"/>
      <c r="F70" s="7"/>
      <c r="G70" s="7"/>
      <c r="H70" s="7"/>
    </row>
    <row r="71" spans="1:19" s="13" customFormat="1" ht="12" x14ac:dyDescent="0.3">
      <c r="A71" s="147" t="s">
        <v>111</v>
      </c>
      <c r="B71" s="147"/>
      <c r="C71" s="147"/>
      <c r="D71" s="147"/>
      <c r="E71" s="147"/>
      <c r="F71" s="147"/>
      <c r="G71" s="147"/>
      <c r="H71" s="147"/>
      <c r="I71" s="147"/>
      <c r="J71" s="147"/>
      <c r="K71" s="12"/>
      <c r="L71" s="12"/>
      <c r="M71" s="12"/>
    </row>
    <row r="72" spans="1:19" s="13" customFormat="1" ht="12.5" thickBot="1" x14ac:dyDescent="0.35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12"/>
      <c r="L72" s="12"/>
      <c r="M72" s="12"/>
    </row>
    <row r="73" spans="1:19" s="11" customFormat="1" ht="39" customHeight="1" thickBot="1" x14ac:dyDescent="0.35">
      <c r="A73" s="93" t="s">
        <v>41</v>
      </c>
      <c r="B73" s="160"/>
      <c r="C73" s="161"/>
      <c r="D73" s="161"/>
      <c r="E73" s="162"/>
      <c r="F73" s="93" t="s">
        <v>0</v>
      </c>
      <c r="G73" s="93" t="s">
        <v>104</v>
      </c>
      <c r="H73" s="109"/>
      <c r="I73" s="93" t="s">
        <v>9</v>
      </c>
      <c r="J73" s="93" t="s">
        <v>122</v>
      </c>
      <c r="K73" s="93" t="s">
        <v>123</v>
      </c>
      <c r="L73" s="94" t="s">
        <v>124</v>
      </c>
      <c r="M73" s="95" t="s">
        <v>125</v>
      </c>
      <c r="N73" s="96" t="s">
        <v>110</v>
      </c>
    </row>
    <row r="74" spans="1:19" s="9" customFormat="1" ht="15" customHeight="1" x14ac:dyDescent="0.3">
      <c r="A74" s="163" t="s">
        <v>120</v>
      </c>
      <c r="B74" s="164"/>
      <c r="C74" s="164"/>
      <c r="D74" s="164"/>
      <c r="E74" s="164"/>
      <c r="F74" s="164"/>
      <c r="G74" s="164"/>
      <c r="H74" s="165"/>
      <c r="I74" s="164"/>
      <c r="J74" s="164"/>
      <c r="K74" s="164"/>
      <c r="L74" s="164"/>
      <c r="M74" s="164"/>
      <c r="N74" s="84"/>
    </row>
    <row r="75" spans="1:19" s="13" customFormat="1" ht="16.149999999999999" customHeight="1" x14ac:dyDescent="0.3">
      <c r="A75" s="166" t="s">
        <v>121</v>
      </c>
      <c r="B75" s="167" t="s">
        <v>117</v>
      </c>
      <c r="C75" s="167"/>
      <c r="D75" s="167"/>
      <c r="E75" s="167"/>
      <c r="F75" s="15">
        <v>1</v>
      </c>
      <c r="G75" s="15"/>
      <c r="H75" s="16"/>
      <c r="I75" s="17"/>
      <c r="J75" s="18"/>
      <c r="K75" s="18"/>
      <c r="L75" s="18"/>
      <c r="M75" s="18"/>
      <c r="N75" s="83"/>
      <c r="Q75" s="23"/>
    </row>
    <row r="76" spans="1:19" s="13" customFormat="1" ht="14" x14ac:dyDescent="0.3">
      <c r="A76" s="166"/>
      <c r="B76" s="167" t="s">
        <v>118</v>
      </c>
      <c r="C76" s="167"/>
      <c r="D76" s="167"/>
      <c r="E76" s="167"/>
      <c r="F76" s="15">
        <v>1</v>
      </c>
      <c r="G76" s="15"/>
      <c r="H76" s="16"/>
      <c r="I76" s="17"/>
      <c r="J76" s="18"/>
      <c r="K76" s="18"/>
      <c r="L76" s="18"/>
      <c r="M76" s="18"/>
      <c r="N76" s="83"/>
      <c r="Q76" s="23"/>
    </row>
    <row r="77" spans="1:19" s="13" customFormat="1" ht="16.149999999999999" customHeight="1" x14ac:dyDescent="0.3">
      <c r="A77" s="166"/>
      <c r="B77" s="167" t="s">
        <v>126</v>
      </c>
      <c r="C77" s="167"/>
      <c r="D77" s="167"/>
      <c r="E77" s="167"/>
      <c r="F77" s="15">
        <v>1</v>
      </c>
      <c r="G77" s="15"/>
      <c r="H77" s="16"/>
      <c r="I77" s="17"/>
      <c r="J77" s="18"/>
      <c r="K77" s="18"/>
      <c r="L77" s="18"/>
      <c r="M77" s="18"/>
      <c r="N77" s="83"/>
      <c r="Q77" s="23"/>
    </row>
  </sheetData>
  <mergeCells count="39">
    <mergeCell ref="A1:A7"/>
    <mergeCell ref="B1:I7"/>
    <mergeCell ref="J1:M7"/>
    <mergeCell ref="A10:J10"/>
    <mergeCell ref="A9:J9"/>
    <mergeCell ref="K9:K10"/>
    <mergeCell ref="L9:L10"/>
    <mergeCell ref="B58:E58"/>
    <mergeCell ref="B59:E59"/>
    <mergeCell ref="B60:E60"/>
    <mergeCell ref="A58:A60"/>
    <mergeCell ref="A55:A57"/>
    <mergeCell ref="A34:M34"/>
    <mergeCell ref="A47:M47"/>
    <mergeCell ref="A48:E48"/>
    <mergeCell ref="A49:E49"/>
    <mergeCell ref="B46:E46"/>
    <mergeCell ref="A71:J71"/>
    <mergeCell ref="A50:E50"/>
    <mergeCell ref="A51:E51"/>
    <mergeCell ref="A67:J67"/>
    <mergeCell ref="A68:J68"/>
    <mergeCell ref="A69:J69"/>
    <mergeCell ref="A52:E52"/>
    <mergeCell ref="A64:E64"/>
    <mergeCell ref="A65:E65"/>
    <mergeCell ref="A54:M54"/>
    <mergeCell ref="A63:M63"/>
    <mergeCell ref="B53:E53"/>
    <mergeCell ref="B62:E62"/>
    <mergeCell ref="B55:E55"/>
    <mergeCell ref="B56:E56"/>
    <mergeCell ref="B57:E57"/>
    <mergeCell ref="B73:E73"/>
    <mergeCell ref="A74:M74"/>
    <mergeCell ref="A75:A77"/>
    <mergeCell ref="B75:E75"/>
    <mergeCell ref="B76:E76"/>
    <mergeCell ref="B77:E77"/>
  </mergeCells>
  <pageMargins left="0.23622047244094491" right="0.23622047244094491" top="0.74803149606299213" bottom="0.74803149606299213" header="0.31496062992125984" footer="0.31496062992125984"/>
  <pageSetup paperSize="9" scale="64" fitToHeight="0" orientation="landscape" r:id="rId1"/>
  <rowBreaks count="1" manualBreakCount="1">
    <brk id="33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topLeftCell="A7" zoomScale="90" zoomScaleNormal="90" zoomScaleSheetLayoutView="90" workbookViewId="0">
      <selection activeCell="A29" sqref="A29"/>
    </sheetView>
  </sheetViews>
  <sheetFormatPr defaultColWidth="9.1796875" defaultRowHeight="14.5" x14ac:dyDescent="0.35"/>
  <cols>
    <col min="1" max="1" width="50.81640625" style="4" customWidth="1"/>
    <col min="2" max="2" width="13.7265625" style="4" customWidth="1"/>
    <col min="3" max="3" width="20.7265625" style="4" customWidth="1"/>
    <col min="4" max="4" width="10.81640625" style="6" customWidth="1"/>
    <col min="5" max="5" width="14.1796875" style="4" customWidth="1"/>
    <col min="6" max="6" width="7.81640625" style="6" bestFit="1" customWidth="1"/>
    <col min="7" max="7" width="11.81640625" style="4" bestFit="1" customWidth="1"/>
    <col min="8" max="8" width="9" style="6" bestFit="1" customWidth="1"/>
    <col min="9" max="9" width="11.54296875" style="4" bestFit="1" customWidth="1"/>
    <col min="10" max="10" width="10.54296875" style="4" customWidth="1"/>
    <col min="11" max="11" width="20.54296875" style="4" bestFit="1" customWidth="1"/>
    <col min="12" max="12" width="19.7265625" style="4" bestFit="1" customWidth="1"/>
    <col min="13" max="13" width="13.1796875" style="4" bestFit="1" customWidth="1"/>
    <col min="14" max="14" width="11.7265625" style="4" customWidth="1"/>
    <col min="15" max="15" width="12.1796875" style="4" customWidth="1"/>
    <col min="16" max="16" width="8.7265625" style="4" customWidth="1"/>
    <col min="17" max="17" width="16" style="4" customWidth="1"/>
    <col min="18" max="18" width="9.1796875" style="4" customWidth="1"/>
    <col min="19" max="16384" width="9.1796875" style="4"/>
  </cols>
  <sheetData>
    <row r="1" spans="1:14" s="3" customFormat="1" ht="15" customHeight="1" thickBot="1" x14ac:dyDescent="0.4">
      <c r="A1" s="110"/>
      <c r="B1" s="113" t="s">
        <v>36</v>
      </c>
      <c r="C1" s="114"/>
      <c r="D1" s="114"/>
      <c r="E1" s="114"/>
      <c r="F1" s="114"/>
      <c r="G1" s="114"/>
      <c r="H1" s="115"/>
      <c r="I1" s="128"/>
      <c r="J1" s="129"/>
      <c r="K1" s="129"/>
      <c r="L1" s="129"/>
      <c r="M1" s="130"/>
      <c r="N1" s="2"/>
    </row>
    <row r="2" spans="1:14" ht="15" customHeight="1" x14ac:dyDescent="0.35">
      <c r="A2" s="111"/>
      <c r="B2" s="116"/>
      <c r="C2" s="117"/>
      <c r="D2" s="117"/>
      <c r="E2" s="117"/>
      <c r="F2" s="117"/>
      <c r="G2" s="117"/>
      <c r="H2" s="118"/>
      <c r="I2" s="131"/>
      <c r="J2" s="132"/>
      <c r="K2" s="132"/>
      <c r="L2" s="132"/>
      <c r="M2" s="133"/>
    </row>
    <row r="3" spans="1:14" ht="15" customHeight="1" x14ac:dyDescent="0.35">
      <c r="A3" s="111"/>
      <c r="B3" s="116"/>
      <c r="C3" s="117"/>
      <c r="D3" s="117"/>
      <c r="E3" s="117"/>
      <c r="F3" s="117"/>
      <c r="G3" s="117"/>
      <c r="H3" s="118"/>
      <c r="I3" s="131"/>
      <c r="J3" s="132"/>
      <c r="K3" s="132"/>
      <c r="L3" s="132"/>
      <c r="M3" s="133"/>
    </row>
    <row r="4" spans="1:14" ht="15" customHeight="1" x14ac:dyDescent="0.35">
      <c r="A4" s="111"/>
      <c r="B4" s="116"/>
      <c r="C4" s="117"/>
      <c r="D4" s="117"/>
      <c r="E4" s="117"/>
      <c r="F4" s="117"/>
      <c r="G4" s="117"/>
      <c r="H4" s="118"/>
      <c r="I4" s="131"/>
      <c r="J4" s="132"/>
      <c r="K4" s="132"/>
      <c r="L4" s="132"/>
      <c r="M4" s="133"/>
    </row>
    <row r="5" spans="1:14" ht="15" customHeight="1" x14ac:dyDescent="0.35">
      <c r="A5" s="111"/>
      <c r="B5" s="116"/>
      <c r="C5" s="117"/>
      <c r="D5" s="117"/>
      <c r="E5" s="117"/>
      <c r="F5" s="117"/>
      <c r="G5" s="117"/>
      <c r="H5" s="118"/>
      <c r="I5" s="131"/>
      <c r="J5" s="132"/>
      <c r="K5" s="132"/>
      <c r="L5" s="132"/>
      <c r="M5" s="133"/>
    </row>
    <row r="6" spans="1:14" ht="15" customHeight="1" x14ac:dyDescent="0.35">
      <c r="A6" s="111"/>
      <c r="B6" s="116"/>
      <c r="C6" s="117"/>
      <c r="D6" s="117"/>
      <c r="E6" s="117"/>
      <c r="F6" s="117"/>
      <c r="G6" s="117"/>
      <c r="H6" s="118"/>
      <c r="I6" s="131"/>
      <c r="J6" s="132"/>
      <c r="K6" s="132"/>
      <c r="L6" s="132"/>
      <c r="M6" s="133"/>
    </row>
    <row r="7" spans="1:14" ht="40.5" customHeight="1" thickBot="1" x14ac:dyDescent="0.4">
      <c r="A7" s="112"/>
      <c r="B7" s="119"/>
      <c r="C7" s="120"/>
      <c r="D7" s="120"/>
      <c r="E7" s="120"/>
      <c r="F7" s="120"/>
      <c r="G7" s="120"/>
      <c r="H7" s="121"/>
      <c r="I7" s="134"/>
      <c r="J7" s="135"/>
      <c r="K7" s="135"/>
      <c r="L7" s="135"/>
      <c r="M7" s="136"/>
    </row>
    <row r="8" spans="1:14" s="11" customFormat="1" ht="39" customHeight="1" thickBot="1" x14ac:dyDescent="0.35">
      <c r="A8" s="10" t="s">
        <v>41</v>
      </c>
      <c r="B8" s="10" t="s">
        <v>10</v>
      </c>
      <c r="C8" s="10" t="s">
        <v>22</v>
      </c>
      <c r="D8" s="10" t="s">
        <v>2</v>
      </c>
      <c r="E8" s="10" t="s">
        <v>1</v>
      </c>
      <c r="F8" s="10" t="s">
        <v>0</v>
      </c>
      <c r="G8" s="10" t="s">
        <v>4</v>
      </c>
      <c r="H8" s="10" t="s">
        <v>9</v>
      </c>
      <c r="I8" s="10" t="s">
        <v>5</v>
      </c>
      <c r="J8" s="10" t="s">
        <v>62</v>
      </c>
      <c r="K8" s="10" t="s">
        <v>63</v>
      </c>
      <c r="L8" s="10" t="s">
        <v>64</v>
      </c>
      <c r="M8" s="10" t="s">
        <v>65</v>
      </c>
    </row>
    <row r="9" spans="1:14" s="5" customFormat="1" ht="16.5" customHeight="1" thickBot="1" x14ac:dyDescent="0.4">
      <c r="A9" s="125" t="s">
        <v>37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7"/>
    </row>
    <row r="10" spans="1:14" s="5" customFormat="1" ht="15" customHeight="1" thickBot="1" x14ac:dyDescent="0.4">
      <c r="A10" s="125" t="s">
        <v>31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7"/>
    </row>
    <row r="11" spans="1:14" s="13" customFormat="1" ht="16.149999999999999" customHeight="1" x14ac:dyDescent="0.3">
      <c r="A11" s="183" t="s">
        <v>42</v>
      </c>
      <c r="B11" s="67" t="s">
        <v>30</v>
      </c>
      <c r="C11" s="67" t="s">
        <v>68</v>
      </c>
      <c r="D11" s="68" t="s">
        <v>3</v>
      </c>
      <c r="E11" s="67" t="s">
        <v>78</v>
      </c>
      <c r="F11" s="68">
        <v>1</v>
      </c>
      <c r="G11" s="69">
        <v>17487.306866515839</v>
      </c>
      <c r="H11" s="70">
        <f>(I11-G11)/G11</f>
        <v>-1</v>
      </c>
      <c r="I11" s="44">
        <f>'Current Compliment'!J11</f>
        <v>0</v>
      </c>
      <c r="J11" s="71">
        <f t="shared" ref="J11:J27" si="0">I11*F11</f>
        <v>0</v>
      </c>
      <c r="K11" s="44">
        <f>J11*12</f>
        <v>0</v>
      </c>
      <c r="L11" s="72">
        <f t="shared" ref="L11:M27" si="1">K11*108%</f>
        <v>0</v>
      </c>
      <c r="M11" s="52">
        <f t="shared" si="1"/>
        <v>0</v>
      </c>
      <c r="N11" s="64">
        <f>G11*F11</f>
        <v>17487.306866515839</v>
      </c>
    </row>
    <row r="12" spans="1:14" s="13" customFormat="1" ht="16.149999999999999" customHeight="1" x14ac:dyDescent="0.3">
      <c r="A12" s="123"/>
      <c r="B12" s="14" t="s">
        <v>29</v>
      </c>
      <c r="C12" s="14" t="s">
        <v>38</v>
      </c>
      <c r="D12" s="15" t="s">
        <v>3</v>
      </c>
      <c r="E12" s="14" t="s">
        <v>24</v>
      </c>
      <c r="F12" s="15">
        <v>1</v>
      </c>
      <c r="G12" s="16">
        <f>11922.89+(11922.89*8%/12*6)</f>
        <v>12399.8056</v>
      </c>
      <c r="H12" s="17">
        <f t="shared" ref="H12:H38" si="2">(I12-G12)/G12</f>
        <v>-1</v>
      </c>
      <c r="I12" s="18">
        <f>'Current Compliment'!J12</f>
        <v>0</v>
      </c>
      <c r="J12" s="47">
        <f t="shared" si="0"/>
        <v>0</v>
      </c>
      <c r="K12" s="18">
        <f t="shared" ref="K12:K38" si="3">J12*12</f>
        <v>0</v>
      </c>
      <c r="L12" s="50">
        <f t="shared" si="1"/>
        <v>0</v>
      </c>
      <c r="M12" s="19">
        <f t="shared" si="1"/>
        <v>0</v>
      </c>
      <c r="N12" s="64">
        <f t="shared" ref="N12:N42" si="4">G12*F12</f>
        <v>12399.8056</v>
      </c>
    </row>
    <row r="13" spans="1:14" s="13" customFormat="1" ht="16.149999999999999" customHeight="1" x14ac:dyDescent="0.3">
      <c r="A13" s="124" t="s">
        <v>43</v>
      </c>
      <c r="B13" s="14" t="s">
        <v>29</v>
      </c>
      <c r="C13" s="14" t="s">
        <v>39</v>
      </c>
      <c r="D13" s="15" t="s">
        <v>3</v>
      </c>
      <c r="E13" s="14" t="s">
        <v>24</v>
      </c>
      <c r="F13" s="15">
        <v>1</v>
      </c>
      <c r="G13" s="16">
        <f>11922.89+(11922.89*8%/12*6)</f>
        <v>12399.8056</v>
      </c>
      <c r="H13" s="17">
        <f t="shared" si="2"/>
        <v>-1</v>
      </c>
      <c r="I13" s="18">
        <f>'Current Compliment'!J13</f>
        <v>0</v>
      </c>
      <c r="J13" s="47">
        <f t="shared" si="0"/>
        <v>0</v>
      </c>
      <c r="K13" s="18">
        <f t="shared" si="3"/>
        <v>0</v>
      </c>
      <c r="L13" s="50">
        <f t="shared" si="1"/>
        <v>0</v>
      </c>
      <c r="M13" s="19">
        <f t="shared" si="1"/>
        <v>0</v>
      </c>
      <c r="N13" s="64">
        <f t="shared" si="4"/>
        <v>12399.8056</v>
      </c>
    </row>
    <row r="14" spans="1:14" s="13" customFormat="1" ht="16.149999999999999" customHeight="1" x14ac:dyDescent="0.3">
      <c r="A14" s="123"/>
      <c r="B14" s="14" t="s">
        <v>29</v>
      </c>
      <c r="C14" s="14" t="s">
        <v>40</v>
      </c>
      <c r="D14" s="15" t="s">
        <v>3</v>
      </c>
      <c r="E14" s="14" t="s">
        <v>24</v>
      </c>
      <c r="F14" s="15">
        <v>2</v>
      </c>
      <c r="G14" s="16">
        <f>11922.89+(11922.89*8%/12*6)</f>
        <v>12399.8056</v>
      </c>
      <c r="H14" s="17">
        <f t="shared" si="2"/>
        <v>-1</v>
      </c>
      <c r="I14" s="18">
        <f>'Current Compliment'!J14</f>
        <v>0</v>
      </c>
      <c r="J14" s="47">
        <f t="shared" si="0"/>
        <v>0</v>
      </c>
      <c r="K14" s="18">
        <f t="shared" si="3"/>
        <v>0</v>
      </c>
      <c r="L14" s="50">
        <f t="shared" si="1"/>
        <v>0</v>
      </c>
      <c r="M14" s="19">
        <f t="shared" si="1"/>
        <v>0</v>
      </c>
      <c r="N14" s="64">
        <f t="shared" si="4"/>
        <v>24799.611199999999</v>
      </c>
    </row>
    <row r="15" spans="1:14" s="13" customFormat="1" ht="16.149999999999999" customHeight="1" x14ac:dyDescent="0.3">
      <c r="A15" s="29" t="s">
        <v>45</v>
      </c>
      <c r="B15" s="14" t="s">
        <v>77</v>
      </c>
      <c r="C15" s="14" t="s">
        <v>23</v>
      </c>
      <c r="D15" s="15" t="s">
        <v>3</v>
      </c>
      <c r="E15" s="14" t="s">
        <v>24</v>
      </c>
      <c r="F15" s="15">
        <v>1</v>
      </c>
      <c r="G15" s="16">
        <f>10349.1+(10349.1*8%/12*6)</f>
        <v>10763.064</v>
      </c>
      <c r="H15" s="17">
        <f t="shared" si="2"/>
        <v>-1</v>
      </c>
      <c r="I15" s="18">
        <f>'Current Compliment'!J15</f>
        <v>0</v>
      </c>
      <c r="J15" s="47">
        <f t="shared" si="0"/>
        <v>0</v>
      </c>
      <c r="K15" s="18">
        <f t="shared" si="3"/>
        <v>0</v>
      </c>
      <c r="L15" s="50">
        <f t="shared" si="1"/>
        <v>0</v>
      </c>
      <c r="M15" s="19">
        <f t="shared" si="1"/>
        <v>0</v>
      </c>
      <c r="N15" s="64">
        <f t="shared" si="4"/>
        <v>10763.064</v>
      </c>
    </row>
    <row r="16" spans="1:14" s="13" customFormat="1" ht="16.149999999999999" customHeight="1" x14ac:dyDescent="0.3">
      <c r="A16" s="29" t="s">
        <v>69</v>
      </c>
      <c r="B16" s="14" t="s">
        <v>77</v>
      </c>
      <c r="C16" s="14" t="s">
        <v>23</v>
      </c>
      <c r="D16" s="15" t="s">
        <v>3</v>
      </c>
      <c r="E16" s="14" t="s">
        <v>24</v>
      </c>
      <c r="F16" s="15">
        <v>1</v>
      </c>
      <c r="G16" s="16">
        <f t="shared" ref="G16:G27" si="5">10349.1+(10349.1*8%/12*6)</f>
        <v>10763.064</v>
      </c>
      <c r="H16" s="17">
        <f t="shared" si="2"/>
        <v>-1</v>
      </c>
      <c r="I16" s="18">
        <f>'Current Compliment'!J16</f>
        <v>0</v>
      </c>
      <c r="J16" s="47">
        <f t="shared" si="0"/>
        <v>0</v>
      </c>
      <c r="K16" s="18">
        <f t="shared" si="3"/>
        <v>0</v>
      </c>
      <c r="L16" s="50">
        <f t="shared" si="1"/>
        <v>0</v>
      </c>
      <c r="M16" s="19">
        <f t="shared" si="1"/>
        <v>0</v>
      </c>
      <c r="N16" s="64">
        <f t="shared" si="4"/>
        <v>10763.064</v>
      </c>
    </row>
    <row r="17" spans="1:14" s="13" customFormat="1" ht="16.149999999999999" customHeight="1" x14ac:dyDescent="0.3">
      <c r="A17" s="29" t="s">
        <v>47</v>
      </c>
      <c r="B17" s="14" t="s">
        <v>77</v>
      </c>
      <c r="C17" s="14" t="s">
        <v>23</v>
      </c>
      <c r="D17" s="15" t="s">
        <v>3</v>
      </c>
      <c r="E17" s="14" t="s">
        <v>24</v>
      </c>
      <c r="F17" s="15">
        <v>1</v>
      </c>
      <c r="G17" s="16">
        <f t="shared" si="5"/>
        <v>10763.064</v>
      </c>
      <c r="H17" s="17">
        <f t="shared" si="2"/>
        <v>-1</v>
      </c>
      <c r="I17" s="18">
        <f>'Current Compliment'!J17</f>
        <v>0</v>
      </c>
      <c r="J17" s="47">
        <f t="shared" si="0"/>
        <v>0</v>
      </c>
      <c r="K17" s="18">
        <f t="shared" si="3"/>
        <v>0</v>
      </c>
      <c r="L17" s="50">
        <f t="shared" si="1"/>
        <v>0</v>
      </c>
      <c r="M17" s="19">
        <f t="shared" si="1"/>
        <v>0</v>
      </c>
      <c r="N17" s="64">
        <f t="shared" si="4"/>
        <v>10763.064</v>
      </c>
    </row>
    <row r="18" spans="1:14" s="13" customFormat="1" ht="16.149999999999999" customHeight="1" x14ac:dyDescent="0.3">
      <c r="A18" s="63" t="s">
        <v>72</v>
      </c>
      <c r="B18" s="14" t="s">
        <v>77</v>
      </c>
      <c r="C18" s="14" t="s">
        <v>23</v>
      </c>
      <c r="D18" s="15" t="s">
        <v>3</v>
      </c>
      <c r="E18" s="14" t="s">
        <v>24</v>
      </c>
      <c r="F18" s="15">
        <v>1</v>
      </c>
      <c r="G18" s="16">
        <f t="shared" si="5"/>
        <v>10763.064</v>
      </c>
      <c r="H18" s="17">
        <f t="shared" si="2"/>
        <v>-1</v>
      </c>
      <c r="I18" s="18">
        <f>'Current Compliment'!J18</f>
        <v>0</v>
      </c>
      <c r="J18" s="47">
        <f t="shared" si="0"/>
        <v>0</v>
      </c>
      <c r="K18" s="18">
        <f t="shared" si="3"/>
        <v>0</v>
      </c>
      <c r="L18" s="50">
        <f t="shared" si="1"/>
        <v>0</v>
      </c>
      <c r="M18" s="19">
        <f t="shared" si="1"/>
        <v>0</v>
      </c>
      <c r="N18" s="64">
        <f t="shared" si="4"/>
        <v>10763.064</v>
      </c>
    </row>
    <row r="19" spans="1:14" s="13" customFormat="1" ht="16.149999999999999" customHeight="1" x14ac:dyDescent="0.3">
      <c r="A19" s="29" t="s">
        <v>73</v>
      </c>
      <c r="B19" s="14" t="s">
        <v>77</v>
      </c>
      <c r="C19" s="14" t="s">
        <v>23</v>
      </c>
      <c r="D19" s="15" t="s">
        <v>3</v>
      </c>
      <c r="E19" s="14" t="s">
        <v>24</v>
      </c>
      <c r="F19" s="15">
        <v>1</v>
      </c>
      <c r="G19" s="16">
        <f t="shared" si="5"/>
        <v>10763.064</v>
      </c>
      <c r="H19" s="17">
        <f t="shared" si="2"/>
        <v>-1</v>
      </c>
      <c r="I19" s="18">
        <f>'Current Compliment'!J19</f>
        <v>0</v>
      </c>
      <c r="J19" s="47">
        <f t="shared" si="0"/>
        <v>0</v>
      </c>
      <c r="K19" s="18">
        <f t="shared" si="3"/>
        <v>0</v>
      </c>
      <c r="L19" s="50">
        <f t="shared" si="1"/>
        <v>0</v>
      </c>
      <c r="M19" s="19">
        <f t="shared" si="1"/>
        <v>0</v>
      </c>
      <c r="N19" s="64">
        <f t="shared" si="4"/>
        <v>10763.064</v>
      </c>
    </row>
    <row r="20" spans="1:14" s="13" customFormat="1" ht="16.149999999999999" customHeight="1" x14ac:dyDescent="0.3">
      <c r="A20" s="63" t="s">
        <v>74</v>
      </c>
      <c r="B20" s="14" t="s">
        <v>77</v>
      </c>
      <c r="C20" s="14" t="s">
        <v>23</v>
      </c>
      <c r="D20" s="15" t="s">
        <v>3</v>
      </c>
      <c r="E20" s="14" t="s">
        <v>24</v>
      </c>
      <c r="F20" s="15">
        <v>1</v>
      </c>
      <c r="G20" s="16">
        <f t="shared" si="5"/>
        <v>10763.064</v>
      </c>
      <c r="H20" s="17">
        <f t="shared" si="2"/>
        <v>-1</v>
      </c>
      <c r="I20" s="18">
        <f>'Current Compliment'!J20</f>
        <v>0</v>
      </c>
      <c r="J20" s="47">
        <f t="shared" si="0"/>
        <v>0</v>
      </c>
      <c r="K20" s="18">
        <f t="shared" si="3"/>
        <v>0</v>
      </c>
      <c r="L20" s="50">
        <f t="shared" si="1"/>
        <v>0</v>
      </c>
      <c r="M20" s="19">
        <f t="shared" si="1"/>
        <v>0</v>
      </c>
      <c r="N20" s="64">
        <f t="shared" si="4"/>
        <v>10763.064</v>
      </c>
    </row>
    <row r="21" spans="1:14" s="13" customFormat="1" ht="16.149999999999999" customHeight="1" x14ac:dyDescent="0.3">
      <c r="A21" s="29" t="s">
        <v>76</v>
      </c>
      <c r="B21" s="14" t="s">
        <v>77</v>
      </c>
      <c r="C21" s="14" t="s">
        <v>23</v>
      </c>
      <c r="D21" s="15" t="s">
        <v>3</v>
      </c>
      <c r="E21" s="14" t="s">
        <v>24</v>
      </c>
      <c r="F21" s="15">
        <v>1</v>
      </c>
      <c r="G21" s="16">
        <f t="shared" si="5"/>
        <v>10763.064</v>
      </c>
      <c r="H21" s="35">
        <f t="shared" si="2"/>
        <v>-1</v>
      </c>
      <c r="I21" s="18">
        <f>'Current Compliment'!J21</f>
        <v>0</v>
      </c>
      <c r="J21" s="47">
        <f t="shared" si="0"/>
        <v>0</v>
      </c>
      <c r="K21" s="18">
        <f t="shared" si="3"/>
        <v>0</v>
      </c>
      <c r="L21" s="50">
        <f t="shared" si="1"/>
        <v>0</v>
      </c>
      <c r="M21" s="19">
        <f t="shared" si="1"/>
        <v>0</v>
      </c>
      <c r="N21" s="64">
        <f t="shared" si="4"/>
        <v>10763.064</v>
      </c>
    </row>
    <row r="22" spans="1:14" s="13" customFormat="1" ht="16.149999999999999" customHeight="1" x14ac:dyDescent="0.3">
      <c r="A22" s="29" t="s">
        <v>48</v>
      </c>
      <c r="B22" s="14" t="s">
        <v>77</v>
      </c>
      <c r="C22" s="14" t="s">
        <v>23</v>
      </c>
      <c r="D22" s="15" t="s">
        <v>3</v>
      </c>
      <c r="E22" s="14" t="s">
        <v>24</v>
      </c>
      <c r="F22" s="15">
        <v>1</v>
      </c>
      <c r="G22" s="16">
        <f t="shared" si="5"/>
        <v>10763.064</v>
      </c>
      <c r="H22" s="17">
        <f t="shared" si="2"/>
        <v>-1</v>
      </c>
      <c r="I22" s="18">
        <f>'Current Compliment'!J22</f>
        <v>0</v>
      </c>
      <c r="J22" s="47">
        <f t="shared" si="0"/>
        <v>0</v>
      </c>
      <c r="K22" s="18">
        <f t="shared" si="3"/>
        <v>0</v>
      </c>
      <c r="L22" s="50">
        <f t="shared" si="1"/>
        <v>0</v>
      </c>
      <c r="M22" s="19">
        <f t="shared" si="1"/>
        <v>0</v>
      </c>
      <c r="N22" s="64">
        <f t="shared" si="4"/>
        <v>10763.064</v>
      </c>
    </row>
    <row r="23" spans="1:14" s="13" customFormat="1" ht="16.149999999999999" customHeight="1" x14ac:dyDescent="0.3">
      <c r="A23" s="63" t="s">
        <v>49</v>
      </c>
      <c r="B23" s="14" t="s">
        <v>77</v>
      </c>
      <c r="C23" s="14" t="s">
        <v>23</v>
      </c>
      <c r="D23" s="15" t="s">
        <v>3</v>
      </c>
      <c r="E23" s="14" t="s">
        <v>24</v>
      </c>
      <c r="F23" s="15">
        <v>1</v>
      </c>
      <c r="G23" s="16">
        <f t="shared" si="5"/>
        <v>10763.064</v>
      </c>
      <c r="H23" s="35">
        <f t="shared" si="2"/>
        <v>-1</v>
      </c>
      <c r="I23" s="18">
        <f>'Current Compliment'!J23</f>
        <v>0</v>
      </c>
      <c r="J23" s="47">
        <f t="shared" si="0"/>
        <v>0</v>
      </c>
      <c r="K23" s="18">
        <f t="shared" si="3"/>
        <v>0</v>
      </c>
      <c r="L23" s="50">
        <f t="shared" si="1"/>
        <v>0</v>
      </c>
      <c r="M23" s="19">
        <f t="shared" si="1"/>
        <v>0</v>
      </c>
      <c r="N23" s="64">
        <f t="shared" si="4"/>
        <v>10763.064</v>
      </c>
    </row>
    <row r="24" spans="1:14" s="13" customFormat="1" ht="16.149999999999999" customHeight="1" x14ac:dyDescent="0.3">
      <c r="A24" s="29" t="s">
        <v>70</v>
      </c>
      <c r="B24" s="14" t="s">
        <v>77</v>
      </c>
      <c r="C24" s="14" t="s">
        <v>23</v>
      </c>
      <c r="D24" s="15" t="s">
        <v>3</v>
      </c>
      <c r="E24" s="14" t="s">
        <v>24</v>
      </c>
      <c r="F24" s="15">
        <v>1</v>
      </c>
      <c r="G24" s="16">
        <f t="shared" si="5"/>
        <v>10763.064</v>
      </c>
      <c r="H24" s="17">
        <f t="shared" si="2"/>
        <v>-1</v>
      </c>
      <c r="I24" s="18">
        <f>'Current Compliment'!J24</f>
        <v>0</v>
      </c>
      <c r="J24" s="47">
        <f t="shared" si="0"/>
        <v>0</v>
      </c>
      <c r="K24" s="18">
        <f t="shared" si="3"/>
        <v>0</v>
      </c>
      <c r="L24" s="50">
        <f t="shared" si="1"/>
        <v>0</v>
      </c>
      <c r="M24" s="19">
        <f t="shared" si="1"/>
        <v>0</v>
      </c>
      <c r="N24" s="64">
        <f t="shared" si="4"/>
        <v>10763.064</v>
      </c>
    </row>
    <row r="25" spans="1:14" s="13" customFormat="1" ht="16.149999999999999" customHeight="1" x14ac:dyDescent="0.3">
      <c r="A25" s="29" t="s">
        <v>51</v>
      </c>
      <c r="B25" s="14" t="s">
        <v>77</v>
      </c>
      <c r="C25" s="14" t="s">
        <v>23</v>
      </c>
      <c r="D25" s="15" t="s">
        <v>3</v>
      </c>
      <c r="E25" s="14" t="s">
        <v>24</v>
      </c>
      <c r="F25" s="15">
        <v>1</v>
      </c>
      <c r="G25" s="16">
        <f t="shared" si="5"/>
        <v>10763.064</v>
      </c>
      <c r="H25" s="17">
        <f t="shared" si="2"/>
        <v>-1</v>
      </c>
      <c r="I25" s="18">
        <f>'Current Compliment'!J25</f>
        <v>0</v>
      </c>
      <c r="J25" s="47">
        <f t="shared" si="0"/>
        <v>0</v>
      </c>
      <c r="K25" s="18">
        <f t="shared" si="3"/>
        <v>0</v>
      </c>
      <c r="L25" s="50">
        <f t="shared" si="1"/>
        <v>0</v>
      </c>
      <c r="M25" s="19">
        <f t="shared" si="1"/>
        <v>0</v>
      </c>
      <c r="N25" s="64">
        <f t="shared" si="4"/>
        <v>10763.064</v>
      </c>
    </row>
    <row r="26" spans="1:14" s="13" customFormat="1" ht="16.149999999999999" customHeight="1" x14ac:dyDescent="0.3">
      <c r="A26" s="63" t="s">
        <v>52</v>
      </c>
      <c r="B26" s="14" t="s">
        <v>77</v>
      </c>
      <c r="C26" s="14" t="s">
        <v>23</v>
      </c>
      <c r="D26" s="15" t="s">
        <v>3</v>
      </c>
      <c r="E26" s="14" t="s">
        <v>24</v>
      </c>
      <c r="F26" s="15">
        <v>2</v>
      </c>
      <c r="G26" s="16">
        <f t="shared" si="5"/>
        <v>10763.064</v>
      </c>
      <c r="H26" s="17">
        <f t="shared" si="2"/>
        <v>-1</v>
      </c>
      <c r="I26" s="18">
        <f>'Current Compliment'!J26</f>
        <v>0</v>
      </c>
      <c r="J26" s="47">
        <f t="shared" si="0"/>
        <v>0</v>
      </c>
      <c r="K26" s="18">
        <f t="shared" si="3"/>
        <v>0</v>
      </c>
      <c r="L26" s="50">
        <f t="shared" si="1"/>
        <v>0</v>
      </c>
      <c r="M26" s="19">
        <f t="shared" si="1"/>
        <v>0</v>
      </c>
      <c r="N26" s="64">
        <f t="shared" si="4"/>
        <v>21526.128000000001</v>
      </c>
    </row>
    <row r="27" spans="1:14" s="13" customFormat="1" ht="16.149999999999999" customHeight="1" thickBot="1" x14ac:dyDescent="0.35">
      <c r="A27" s="29" t="s">
        <v>54</v>
      </c>
      <c r="B27" s="14" t="s">
        <v>77</v>
      </c>
      <c r="C27" s="14" t="s">
        <v>23</v>
      </c>
      <c r="D27" s="15" t="s">
        <v>3</v>
      </c>
      <c r="E27" s="14" t="s">
        <v>24</v>
      </c>
      <c r="F27" s="15">
        <v>1</v>
      </c>
      <c r="G27" s="16">
        <f t="shared" si="5"/>
        <v>10763.064</v>
      </c>
      <c r="H27" s="35">
        <f t="shared" si="2"/>
        <v>-1</v>
      </c>
      <c r="I27" s="18">
        <f>'Current Compliment'!J27</f>
        <v>0</v>
      </c>
      <c r="J27" s="47">
        <f t="shared" si="0"/>
        <v>0</v>
      </c>
      <c r="K27" s="18">
        <f t="shared" si="3"/>
        <v>0</v>
      </c>
      <c r="L27" s="50">
        <f t="shared" si="1"/>
        <v>0</v>
      </c>
      <c r="M27" s="19">
        <f t="shared" si="1"/>
        <v>0</v>
      </c>
      <c r="N27" s="64">
        <f t="shared" si="4"/>
        <v>10763.064</v>
      </c>
    </row>
    <row r="28" spans="1:14" s="5" customFormat="1" ht="15" customHeight="1" thickBot="1" x14ac:dyDescent="0.4">
      <c r="A28" s="125" t="s">
        <v>32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7"/>
      <c r="N28" s="64">
        <f t="shared" si="4"/>
        <v>0</v>
      </c>
    </row>
    <row r="29" spans="1:14" s="13" customFormat="1" ht="16.149999999999999" customHeight="1" x14ac:dyDescent="0.3">
      <c r="A29" s="63" t="s">
        <v>42</v>
      </c>
      <c r="B29" s="32" t="s">
        <v>29</v>
      </c>
      <c r="C29" s="32" t="s">
        <v>38</v>
      </c>
      <c r="D29" s="33" t="s">
        <v>25</v>
      </c>
      <c r="E29" s="32" t="s">
        <v>24</v>
      </c>
      <c r="F29" s="33">
        <v>1</v>
      </c>
      <c r="G29" s="34">
        <f>12100.46+(12100.46*8%/12*6)</f>
        <v>12584.4784</v>
      </c>
      <c r="H29" s="17" t="e">
        <f t="shared" si="2"/>
        <v>#REF!</v>
      </c>
      <c r="I29" s="18" t="e">
        <f>'Current Compliment'!#REF!</f>
        <v>#REF!</v>
      </c>
      <c r="J29" s="46" t="e">
        <f t="shared" ref="J29:J38" si="6">I29*F29</f>
        <v>#REF!</v>
      </c>
      <c r="K29" s="44" t="e">
        <f t="shared" si="3"/>
        <v>#REF!</v>
      </c>
      <c r="L29" s="49" t="e">
        <f t="shared" ref="L29:M38" si="7">K29*108%</f>
        <v>#REF!</v>
      </c>
      <c r="M29" s="52" t="e">
        <f t="shared" si="7"/>
        <v>#REF!</v>
      </c>
      <c r="N29" s="64">
        <f t="shared" si="4"/>
        <v>12584.4784</v>
      </c>
    </row>
    <row r="30" spans="1:14" s="13" customFormat="1" ht="16.149999999999999" customHeight="1" x14ac:dyDescent="0.3">
      <c r="A30" s="63" t="s">
        <v>43</v>
      </c>
      <c r="B30" s="14" t="s">
        <v>29</v>
      </c>
      <c r="C30" s="14" t="s">
        <v>40</v>
      </c>
      <c r="D30" s="15" t="s">
        <v>25</v>
      </c>
      <c r="E30" s="14" t="s">
        <v>24</v>
      </c>
      <c r="F30" s="15">
        <v>2</v>
      </c>
      <c r="G30" s="34">
        <f>12100.46+(12100.46*8%/12*6)</f>
        <v>12584.4784</v>
      </c>
      <c r="H30" s="17" t="e">
        <f t="shared" si="2"/>
        <v>#REF!</v>
      </c>
      <c r="I30" s="18" t="e">
        <f>'Current Compliment'!#REF!</f>
        <v>#REF!</v>
      </c>
      <c r="J30" s="47" t="e">
        <f t="shared" si="6"/>
        <v>#REF!</v>
      </c>
      <c r="K30" s="18" t="e">
        <f t="shared" si="3"/>
        <v>#REF!</v>
      </c>
      <c r="L30" s="50" t="e">
        <f t="shared" si="7"/>
        <v>#REF!</v>
      </c>
      <c r="M30" s="19" t="e">
        <f t="shared" si="7"/>
        <v>#REF!</v>
      </c>
      <c r="N30" s="64">
        <f t="shared" si="4"/>
        <v>25168.9568</v>
      </c>
    </row>
    <row r="31" spans="1:14" s="13" customFormat="1" ht="16.149999999999999" customHeight="1" x14ac:dyDescent="0.3">
      <c r="A31" s="29" t="s">
        <v>69</v>
      </c>
      <c r="B31" s="14" t="s">
        <v>77</v>
      </c>
      <c r="C31" s="14" t="s">
        <v>23</v>
      </c>
      <c r="D31" s="15" t="s">
        <v>25</v>
      </c>
      <c r="E31" s="14" t="s">
        <v>24</v>
      </c>
      <c r="F31" s="15">
        <v>1</v>
      </c>
      <c r="G31" s="16">
        <f>10526.67+(10526.67*8%/12*6)</f>
        <v>10947.736800000001</v>
      </c>
      <c r="H31" s="17" t="e">
        <f t="shared" si="2"/>
        <v>#REF!</v>
      </c>
      <c r="I31" s="18" t="e">
        <f>'Current Compliment'!#REF!</f>
        <v>#REF!</v>
      </c>
      <c r="J31" s="47" t="e">
        <f t="shared" si="6"/>
        <v>#REF!</v>
      </c>
      <c r="K31" s="18" t="e">
        <f t="shared" si="3"/>
        <v>#REF!</v>
      </c>
      <c r="L31" s="50" t="e">
        <f t="shared" si="7"/>
        <v>#REF!</v>
      </c>
      <c r="M31" s="19" t="e">
        <f t="shared" si="7"/>
        <v>#REF!</v>
      </c>
      <c r="N31" s="64">
        <f t="shared" si="4"/>
        <v>10947.736800000001</v>
      </c>
    </row>
    <row r="32" spans="1:14" s="13" customFormat="1" ht="16.149999999999999" customHeight="1" x14ac:dyDescent="0.3">
      <c r="A32" s="29" t="s">
        <v>72</v>
      </c>
      <c r="B32" s="14" t="s">
        <v>77</v>
      </c>
      <c r="C32" s="14" t="s">
        <v>23</v>
      </c>
      <c r="D32" s="15" t="s">
        <v>25</v>
      </c>
      <c r="E32" s="14" t="s">
        <v>24</v>
      </c>
      <c r="F32" s="15">
        <v>1</v>
      </c>
      <c r="G32" s="16">
        <f t="shared" ref="G32:G34" si="8">10526.67+(10526.67*8%/12*6)</f>
        <v>10947.736800000001</v>
      </c>
      <c r="H32" s="17" t="e">
        <f t="shared" si="2"/>
        <v>#REF!</v>
      </c>
      <c r="I32" s="18" t="e">
        <f>'Current Compliment'!#REF!</f>
        <v>#REF!</v>
      </c>
      <c r="J32" s="47" t="e">
        <f t="shared" si="6"/>
        <v>#REF!</v>
      </c>
      <c r="K32" s="18" t="e">
        <f t="shared" si="3"/>
        <v>#REF!</v>
      </c>
      <c r="L32" s="50" t="e">
        <f t="shared" si="7"/>
        <v>#REF!</v>
      </c>
      <c r="M32" s="19" t="e">
        <f t="shared" si="7"/>
        <v>#REF!</v>
      </c>
      <c r="N32" s="64">
        <f t="shared" si="4"/>
        <v>10947.736800000001</v>
      </c>
    </row>
    <row r="33" spans="1:15" s="13" customFormat="1" ht="16.149999999999999" customHeight="1" x14ac:dyDescent="0.3">
      <c r="A33" s="29" t="s">
        <v>73</v>
      </c>
      <c r="B33" s="14" t="s">
        <v>77</v>
      </c>
      <c r="C33" s="14" t="s">
        <v>23</v>
      </c>
      <c r="D33" s="15" t="s">
        <v>25</v>
      </c>
      <c r="E33" s="14" t="s">
        <v>24</v>
      </c>
      <c r="F33" s="15">
        <v>1</v>
      </c>
      <c r="G33" s="16">
        <f t="shared" si="8"/>
        <v>10947.736800000001</v>
      </c>
      <c r="H33" s="17" t="e">
        <f t="shared" si="2"/>
        <v>#REF!</v>
      </c>
      <c r="I33" s="18" t="e">
        <f>'Current Compliment'!#REF!</f>
        <v>#REF!</v>
      </c>
      <c r="J33" s="47" t="e">
        <f t="shared" si="6"/>
        <v>#REF!</v>
      </c>
      <c r="K33" s="18" t="e">
        <f t="shared" si="3"/>
        <v>#REF!</v>
      </c>
      <c r="L33" s="50" t="e">
        <f t="shared" si="7"/>
        <v>#REF!</v>
      </c>
      <c r="M33" s="19" t="e">
        <f t="shared" si="7"/>
        <v>#REF!</v>
      </c>
      <c r="N33" s="64">
        <f t="shared" si="4"/>
        <v>10947.736800000001</v>
      </c>
    </row>
    <row r="34" spans="1:15" s="13" customFormat="1" ht="16.149999999999999" customHeight="1" x14ac:dyDescent="0.3">
      <c r="A34" s="29" t="s">
        <v>48</v>
      </c>
      <c r="B34" s="14" t="s">
        <v>77</v>
      </c>
      <c r="C34" s="14" t="s">
        <v>23</v>
      </c>
      <c r="D34" s="15" t="s">
        <v>25</v>
      </c>
      <c r="E34" s="14" t="s">
        <v>24</v>
      </c>
      <c r="F34" s="15">
        <v>1</v>
      </c>
      <c r="G34" s="16">
        <f t="shared" si="8"/>
        <v>10947.736800000001</v>
      </c>
      <c r="H34" s="17" t="e">
        <f t="shared" si="2"/>
        <v>#REF!</v>
      </c>
      <c r="I34" s="18" t="e">
        <f>'Current Compliment'!#REF!</f>
        <v>#REF!</v>
      </c>
      <c r="J34" s="47" t="e">
        <f t="shared" si="6"/>
        <v>#REF!</v>
      </c>
      <c r="K34" s="18" t="e">
        <f t="shared" si="3"/>
        <v>#REF!</v>
      </c>
      <c r="L34" s="50" t="e">
        <f t="shared" si="7"/>
        <v>#REF!</v>
      </c>
      <c r="M34" s="19" t="e">
        <f t="shared" si="7"/>
        <v>#REF!</v>
      </c>
      <c r="N34" s="64">
        <f t="shared" si="4"/>
        <v>10947.736800000001</v>
      </c>
    </row>
    <row r="35" spans="1:15" s="13" customFormat="1" ht="16.149999999999999" customHeight="1" x14ac:dyDescent="0.3">
      <c r="A35" s="29" t="s">
        <v>50</v>
      </c>
      <c r="B35" s="14" t="s">
        <v>77</v>
      </c>
      <c r="C35" s="14" t="s">
        <v>23</v>
      </c>
      <c r="D35" s="15" t="s">
        <v>25</v>
      </c>
      <c r="E35" s="14" t="s">
        <v>24</v>
      </c>
      <c r="F35" s="15">
        <v>1</v>
      </c>
      <c r="G35" s="16">
        <f>10526.67+(10526.67*8%/12*6)</f>
        <v>10947.736800000001</v>
      </c>
      <c r="H35" s="17" t="e">
        <f t="shared" si="2"/>
        <v>#REF!</v>
      </c>
      <c r="I35" s="18" t="e">
        <f>'Current Compliment'!#REF!</f>
        <v>#REF!</v>
      </c>
      <c r="J35" s="47" t="e">
        <f t="shared" si="6"/>
        <v>#REF!</v>
      </c>
      <c r="K35" s="18" t="e">
        <f t="shared" si="3"/>
        <v>#REF!</v>
      </c>
      <c r="L35" s="50" t="e">
        <f t="shared" si="7"/>
        <v>#REF!</v>
      </c>
      <c r="M35" s="19" t="e">
        <f t="shared" si="7"/>
        <v>#REF!</v>
      </c>
      <c r="N35" s="64">
        <f t="shared" si="4"/>
        <v>10947.736800000001</v>
      </c>
    </row>
    <row r="36" spans="1:15" s="13" customFormat="1" ht="16.149999999999999" customHeight="1" x14ac:dyDescent="0.3">
      <c r="A36" s="29" t="s">
        <v>51</v>
      </c>
      <c r="B36" s="14" t="s">
        <v>77</v>
      </c>
      <c r="C36" s="14" t="s">
        <v>23</v>
      </c>
      <c r="D36" s="15" t="s">
        <v>25</v>
      </c>
      <c r="E36" s="14" t="s">
        <v>24</v>
      </c>
      <c r="F36" s="15">
        <v>1</v>
      </c>
      <c r="G36" s="16">
        <f>10526.67+(10526.67*8%/12*6)</f>
        <v>10947.736800000001</v>
      </c>
      <c r="H36" s="17" t="e">
        <f t="shared" si="2"/>
        <v>#REF!</v>
      </c>
      <c r="I36" s="18" t="e">
        <f>'Current Compliment'!#REF!</f>
        <v>#REF!</v>
      </c>
      <c r="J36" s="47" t="e">
        <f t="shared" si="6"/>
        <v>#REF!</v>
      </c>
      <c r="K36" s="18" t="e">
        <f t="shared" si="3"/>
        <v>#REF!</v>
      </c>
      <c r="L36" s="50" t="e">
        <f t="shared" si="7"/>
        <v>#REF!</v>
      </c>
      <c r="M36" s="19" t="e">
        <f t="shared" si="7"/>
        <v>#REF!</v>
      </c>
      <c r="N36" s="64">
        <f t="shared" si="4"/>
        <v>10947.736800000001</v>
      </c>
    </row>
    <row r="37" spans="1:15" s="13" customFormat="1" ht="16.149999999999999" customHeight="1" x14ac:dyDescent="0.3">
      <c r="A37" s="63" t="s">
        <v>52</v>
      </c>
      <c r="B37" s="14" t="s">
        <v>77</v>
      </c>
      <c r="C37" s="14" t="s">
        <v>23</v>
      </c>
      <c r="D37" s="15" t="s">
        <v>25</v>
      </c>
      <c r="E37" s="14" t="s">
        <v>24</v>
      </c>
      <c r="F37" s="15">
        <v>2</v>
      </c>
      <c r="G37" s="16">
        <f>10526.67+(10526.67*8%/12*6)</f>
        <v>10947.736800000001</v>
      </c>
      <c r="H37" s="17" t="e">
        <f t="shared" si="2"/>
        <v>#REF!</v>
      </c>
      <c r="I37" s="18" t="e">
        <f>'Current Compliment'!#REF!</f>
        <v>#REF!</v>
      </c>
      <c r="J37" s="47" t="e">
        <f t="shared" si="6"/>
        <v>#REF!</v>
      </c>
      <c r="K37" s="18" t="e">
        <f t="shared" si="3"/>
        <v>#REF!</v>
      </c>
      <c r="L37" s="50" t="e">
        <f t="shared" si="7"/>
        <v>#REF!</v>
      </c>
      <c r="M37" s="19" t="e">
        <f t="shared" si="7"/>
        <v>#REF!</v>
      </c>
      <c r="N37" s="64">
        <f t="shared" si="4"/>
        <v>21895.473600000001</v>
      </c>
    </row>
    <row r="38" spans="1:15" s="13" customFormat="1" ht="16.149999999999999" customHeight="1" thickBot="1" x14ac:dyDescent="0.35">
      <c r="A38" s="62" t="s">
        <v>54</v>
      </c>
      <c r="B38" s="37" t="s">
        <v>77</v>
      </c>
      <c r="C38" s="37" t="s">
        <v>23</v>
      </c>
      <c r="D38" s="38" t="s">
        <v>25</v>
      </c>
      <c r="E38" s="37" t="s">
        <v>24</v>
      </c>
      <c r="F38" s="38">
        <v>1</v>
      </c>
      <c r="G38" s="16">
        <f>10526.67+(10526.67*8%/12*6)</f>
        <v>10947.736800000001</v>
      </c>
      <c r="H38" s="17" t="e">
        <f t="shared" si="2"/>
        <v>#REF!</v>
      </c>
      <c r="I38" s="18" t="e">
        <f>'Current Compliment'!#REF!</f>
        <v>#REF!</v>
      </c>
      <c r="J38" s="54" t="e">
        <f t="shared" si="6"/>
        <v>#REF!</v>
      </c>
      <c r="K38" s="45" t="e">
        <f t="shared" si="3"/>
        <v>#REF!</v>
      </c>
      <c r="L38" s="55" t="e">
        <f t="shared" si="7"/>
        <v>#REF!</v>
      </c>
      <c r="M38" s="53" t="e">
        <f t="shared" si="7"/>
        <v>#REF!</v>
      </c>
      <c r="N38" s="64">
        <f t="shared" si="4"/>
        <v>10947.736800000001</v>
      </c>
    </row>
    <row r="39" spans="1:15" s="9" customFormat="1" ht="15" customHeight="1" thickBot="1" x14ac:dyDescent="0.35">
      <c r="A39" s="137" t="s">
        <v>27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9"/>
      <c r="N39" s="64">
        <f t="shared" si="4"/>
        <v>0</v>
      </c>
    </row>
    <row r="40" spans="1:15" s="13" customFormat="1" ht="16.149999999999999" customHeight="1" x14ac:dyDescent="0.3">
      <c r="A40" s="140" t="s">
        <v>28</v>
      </c>
      <c r="B40" s="141"/>
      <c r="C40" s="141"/>
      <c r="D40" s="141"/>
      <c r="E40" s="142"/>
      <c r="F40" s="33">
        <v>1</v>
      </c>
      <c r="G40" s="34">
        <v>850</v>
      </c>
      <c r="H40" s="35"/>
      <c r="I40" s="36">
        <f>G40</f>
        <v>850</v>
      </c>
      <c r="J40" s="46">
        <f>I40*F40</f>
        <v>850</v>
      </c>
      <c r="K40" s="44">
        <f t="shared" ref="K40:K44" si="9">J40*12</f>
        <v>10200</v>
      </c>
      <c r="L40" s="49">
        <f t="shared" ref="L40:M42" si="10">K40</f>
        <v>10200</v>
      </c>
      <c r="M40" s="52">
        <f t="shared" si="10"/>
        <v>10200</v>
      </c>
      <c r="N40" s="64">
        <f t="shared" si="4"/>
        <v>850</v>
      </c>
    </row>
    <row r="41" spans="1:15" s="13" customFormat="1" ht="16.149999999999999" customHeight="1" x14ac:dyDescent="0.3">
      <c r="A41" s="148" t="s">
        <v>26</v>
      </c>
      <c r="B41" s="149"/>
      <c r="C41" s="149"/>
      <c r="D41" s="149"/>
      <c r="E41" s="150"/>
      <c r="F41" s="15">
        <v>26</v>
      </c>
      <c r="G41" s="16">
        <v>50</v>
      </c>
      <c r="H41" s="17"/>
      <c r="I41" s="18">
        <f>G41</f>
        <v>50</v>
      </c>
      <c r="J41" s="47">
        <f>I41*F41</f>
        <v>1300</v>
      </c>
      <c r="K41" s="18">
        <f t="shared" si="9"/>
        <v>15600</v>
      </c>
      <c r="L41" s="50">
        <f t="shared" si="10"/>
        <v>15600</v>
      </c>
      <c r="M41" s="19">
        <f t="shared" si="10"/>
        <v>15600</v>
      </c>
      <c r="N41" s="64">
        <f t="shared" si="4"/>
        <v>1300</v>
      </c>
    </row>
    <row r="42" spans="1:15" s="13" customFormat="1" ht="16.149999999999999" customHeight="1" x14ac:dyDescent="0.3">
      <c r="A42" s="151" t="s">
        <v>60</v>
      </c>
      <c r="B42" s="152"/>
      <c r="C42" s="152"/>
      <c r="D42" s="152"/>
      <c r="E42" s="153"/>
      <c r="F42" s="15">
        <v>1</v>
      </c>
      <c r="G42" s="16">
        <v>350</v>
      </c>
      <c r="H42" s="17"/>
      <c r="I42" s="18">
        <f>G42</f>
        <v>350</v>
      </c>
      <c r="J42" s="47">
        <f>I42*F42</f>
        <v>350</v>
      </c>
      <c r="K42" s="18">
        <f t="shared" si="9"/>
        <v>4200</v>
      </c>
      <c r="L42" s="50">
        <f t="shared" si="10"/>
        <v>4200</v>
      </c>
      <c r="M42" s="19">
        <f t="shared" si="10"/>
        <v>4200</v>
      </c>
      <c r="N42" s="64">
        <f t="shared" si="4"/>
        <v>350</v>
      </c>
    </row>
    <row r="43" spans="1:15" s="13" customFormat="1" ht="16.149999999999999" customHeight="1" x14ac:dyDescent="0.3">
      <c r="A43" s="148" t="s">
        <v>66</v>
      </c>
      <c r="B43" s="149"/>
      <c r="C43" s="149"/>
      <c r="D43" s="149"/>
      <c r="E43" s="150"/>
      <c r="F43" s="15">
        <v>1</v>
      </c>
      <c r="G43" s="16" t="s">
        <v>67</v>
      </c>
      <c r="H43" s="17"/>
      <c r="I43" s="16" t="s">
        <v>67</v>
      </c>
      <c r="J43" s="48" t="s">
        <v>67</v>
      </c>
      <c r="K43" s="16" t="s">
        <v>67</v>
      </c>
      <c r="L43" s="51" t="s">
        <v>67</v>
      </c>
      <c r="M43" s="73" t="s">
        <v>67</v>
      </c>
      <c r="N43" s="64">
        <f>194000/24</f>
        <v>8083.333333333333</v>
      </c>
      <c r="O43" s="13">
        <f>94000/24</f>
        <v>3916.6666666666665</v>
      </c>
    </row>
    <row r="44" spans="1:15" s="13" customFormat="1" ht="16.149999999999999" customHeight="1" thickBot="1" x14ac:dyDescent="0.35">
      <c r="A44" s="143" t="s">
        <v>61</v>
      </c>
      <c r="B44" s="144"/>
      <c r="C44" s="144"/>
      <c r="D44" s="144"/>
      <c r="E44" s="145"/>
      <c r="F44" s="74">
        <v>1</v>
      </c>
      <c r="G44" s="75">
        <v>450</v>
      </c>
      <c r="H44" s="76"/>
      <c r="I44" s="45">
        <f>G44</f>
        <v>450</v>
      </c>
      <c r="J44" s="77">
        <f>I44*F44</f>
        <v>450</v>
      </c>
      <c r="K44" s="45">
        <f t="shared" si="9"/>
        <v>5400</v>
      </c>
      <c r="L44" s="78">
        <f>K44</f>
        <v>5400</v>
      </c>
      <c r="M44" s="53">
        <f>L44</f>
        <v>5400</v>
      </c>
      <c r="N44" s="64">
        <f>G44*F44</f>
        <v>450</v>
      </c>
    </row>
    <row r="45" spans="1:15" s="13" customFormat="1" ht="15.75" customHeight="1" thickBot="1" x14ac:dyDescent="0.35">
      <c r="A45" s="154" t="s">
        <v>11</v>
      </c>
      <c r="B45" s="155"/>
      <c r="C45" s="155"/>
      <c r="D45" s="155"/>
      <c r="E45" s="155"/>
      <c r="F45" s="155"/>
      <c r="G45" s="155"/>
      <c r="H45" s="155"/>
      <c r="I45" s="156"/>
      <c r="J45" s="26" t="e">
        <f>SUM(J11:J44)</f>
        <v>#REF!</v>
      </c>
      <c r="K45" s="26" t="e">
        <f>SUM(K11:K44)</f>
        <v>#REF!</v>
      </c>
      <c r="L45" s="26" t="e">
        <f>SUM(L11:L44)</f>
        <v>#REF!</v>
      </c>
      <c r="M45" s="26" t="e">
        <f>SUM(M11:M44)</f>
        <v>#REF!</v>
      </c>
    </row>
    <row r="46" spans="1:15" s="13" customFormat="1" ht="15.75" customHeight="1" thickBot="1" x14ac:dyDescent="0.35">
      <c r="A46" s="154" t="s">
        <v>33</v>
      </c>
      <c r="B46" s="155"/>
      <c r="C46" s="155"/>
      <c r="D46" s="155"/>
      <c r="E46" s="155"/>
      <c r="F46" s="155"/>
      <c r="G46" s="155"/>
      <c r="H46" s="155"/>
      <c r="I46" s="156"/>
      <c r="J46" s="27" t="e">
        <f>J45*14%</f>
        <v>#REF!</v>
      </c>
      <c r="K46" s="27" t="e">
        <f>K45*14%</f>
        <v>#REF!</v>
      </c>
      <c r="L46" s="27" t="e">
        <f>L45*14%</f>
        <v>#REF!</v>
      </c>
      <c r="M46" s="27" t="e">
        <f>M45*14%</f>
        <v>#REF!</v>
      </c>
    </row>
    <row r="47" spans="1:15" s="13" customFormat="1" ht="15.75" customHeight="1" thickBot="1" x14ac:dyDescent="0.35">
      <c r="A47" s="157" t="s">
        <v>34</v>
      </c>
      <c r="B47" s="158"/>
      <c r="C47" s="158"/>
      <c r="D47" s="158"/>
      <c r="E47" s="158"/>
      <c r="F47" s="158"/>
      <c r="G47" s="158"/>
      <c r="H47" s="158"/>
      <c r="I47" s="159"/>
      <c r="J47" s="28" t="e">
        <f>SUM(J45:J46)</f>
        <v>#REF!</v>
      </c>
      <c r="K47" s="28" t="e">
        <f>SUM(K45:K46)</f>
        <v>#REF!</v>
      </c>
      <c r="L47" s="28" t="e">
        <f>SUM(L45:L46)</f>
        <v>#REF!</v>
      </c>
      <c r="M47" s="28" t="e">
        <f>SUM(M45:M46)</f>
        <v>#REF!</v>
      </c>
    </row>
    <row r="48" spans="1:15" x14ac:dyDescent="0.35">
      <c r="A48" s="7"/>
      <c r="B48" s="7"/>
      <c r="C48" s="7"/>
      <c r="D48" s="7"/>
      <c r="E48" s="7"/>
      <c r="F48" s="7"/>
      <c r="G48" s="7"/>
    </row>
    <row r="49" spans="1:13" s="13" customFormat="1" ht="12" x14ac:dyDescent="0.3">
      <c r="A49" s="147" t="s">
        <v>35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2" t="s">
        <v>79</v>
      </c>
      <c r="L49" s="12" t="s">
        <v>80</v>
      </c>
      <c r="M49" s="12"/>
    </row>
    <row r="50" spans="1:13" s="13" customFormat="1" ht="12" x14ac:dyDescent="0.3">
      <c r="A50" s="147" t="s">
        <v>6</v>
      </c>
      <c r="B50" s="147"/>
      <c r="C50" s="147"/>
      <c r="D50" s="147"/>
      <c r="E50" s="147"/>
      <c r="F50" s="147"/>
      <c r="G50" s="147"/>
      <c r="H50" s="147"/>
      <c r="I50" s="147"/>
      <c r="J50" s="147"/>
      <c r="K50" s="65">
        <f>SUM(N11:N44)</f>
        <v>365085.82499984931</v>
      </c>
      <c r="L50" s="64">
        <f>K50-N43+O43</f>
        <v>360919.15833318268</v>
      </c>
      <c r="M50" s="12"/>
    </row>
    <row r="51" spans="1:13" s="13" customFormat="1" ht="12" x14ac:dyDescent="0.3">
      <c r="A51" s="146" t="s">
        <v>7</v>
      </c>
      <c r="B51" s="146"/>
      <c r="C51" s="146"/>
      <c r="D51" s="146"/>
      <c r="E51" s="146"/>
      <c r="F51" s="146"/>
      <c r="G51" s="146"/>
      <c r="H51" s="146"/>
      <c r="I51" s="146"/>
      <c r="J51" s="146"/>
      <c r="K51" s="66" t="e">
        <f>K52/K50</f>
        <v>#REF!</v>
      </c>
      <c r="L51" s="66" t="e">
        <f>L52/L50</f>
        <v>#REF!</v>
      </c>
      <c r="M51" s="12" t="s">
        <v>81</v>
      </c>
    </row>
    <row r="52" spans="1:13" s="13" customFormat="1" ht="12" x14ac:dyDescent="0.3">
      <c r="A52" s="146" t="s">
        <v>8</v>
      </c>
      <c r="B52" s="146"/>
      <c r="C52" s="146"/>
      <c r="D52" s="146"/>
      <c r="E52" s="146"/>
      <c r="F52" s="146"/>
      <c r="G52" s="146"/>
      <c r="H52" s="146"/>
      <c r="I52" s="146"/>
      <c r="J52" s="146"/>
      <c r="K52" s="61" t="e">
        <f>J45-K50</f>
        <v>#REF!</v>
      </c>
      <c r="L52" s="64" t="e">
        <f>J45-L50</f>
        <v>#REF!</v>
      </c>
      <c r="M52" s="12" t="s">
        <v>82</v>
      </c>
    </row>
    <row r="53" spans="1:13" s="13" customFormat="1" ht="12" x14ac:dyDescent="0.3">
      <c r="A53" s="21"/>
      <c r="B53" s="21"/>
      <c r="C53" s="21"/>
      <c r="D53" s="21"/>
      <c r="E53" s="21"/>
      <c r="F53" s="21"/>
      <c r="G53" s="21"/>
      <c r="H53" s="20"/>
      <c r="J53" s="23"/>
      <c r="K53" s="23"/>
      <c r="L53" s="23"/>
      <c r="M53" s="23"/>
    </row>
    <row r="54" spans="1:13" s="13" customFormat="1" ht="12" x14ac:dyDescent="0.3">
      <c r="A54" s="22" t="s">
        <v>12</v>
      </c>
      <c r="J54" s="66"/>
      <c r="K54" s="23"/>
      <c r="L54" s="23"/>
      <c r="M54" s="23"/>
    </row>
    <row r="55" spans="1:13" s="13" customFormat="1" ht="12" x14ac:dyDescent="0.3">
      <c r="A55" s="24" t="s">
        <v>13</v>
      </c>
    </row>
    <row r="56" spans="1:13" s="13" customFormat="1" ht="12" x14ac:dyDescent="0.3">
      <c r="A56" s="24" t="s">
        <v>14</v>
      </c>
    </row>
    <row r="57" spans="1:13" s="13" customFormat="1" ht="12" x14ac:dyDescent="0.3">
      <c r="A57" s="24" t="s">
        <v>15</v>
      </c>
    </row>
    <row r="58" spans="1:13" s="13" customFormat="1" ht="12" x14ac:dyDescent="0.3">
      <c r="A58" s="24" t="s">
        <v>21</v>
      </c>
    </row>
    <row r="59" spans="1:13" s="13" customFormat="1" ht="12" x14ac:dyDescent="0.3">
      <c r="A59" s="24" t="s">
        <v>16</v>
      </c>
    </row>
    <row r="60" spans="1:13" s="13" customFormat="1" ht="12" x14ac:dyDescent="0.3">
      <c r="A60" s="24" t="s">
        <v>17</v>
      </c>
    </row>
    <row r="61" spans="1:13" s="13" customFormat="1" ht="12" x14ac:dyDescent="0.3">
      <c r="A61" s="24" t="s">
        <v>18</v>
      </c>
    </row>
    <row r="62" spans="1:13" s="13" customFormat="1" ht="12" x14ac:dyDescent="0.3">
      <c r="A62" s="24" t="s">
        <v>19</v>
      </c>
    </row>
    <row r="63" spans="1:13" s="13" customFormat="1" ht="12" x14ac:dyDescent="0.3">
      <c r="A63" s="24" t="s">
        <v>20</v>
      </c>
    </row>
    <row r="64" spans="1:13" s="13" customFormat="1" ht="12" x14ac:dyDescent="0.3">
      <c r="A64" s="25"/>
      <c r="B64" s="25"/>
      <c r="C64" s="25"/>
      <c r="D64" s="25"/>
      <c r="E64" s="25"/>
      <c r="F64" s="25"/>
      <c r="G64" s="25"/>
      <c r="H64" s="20"/>
    </row>
    <row r="65" spans="1:14" x14ac:dyDescent="0.35">
      <c r="A65" s="7"/>
      <c r="B65" s="7"/>
      <c r="C65" s="7"/>
      <c r="D65" s="7"/>
      <c r="E65" s="7"/>
      <c r="F65" s="7"/>
      <c r="G65" s="7"/>
    </row>
    <row r="66" spans="1:14" x14ac:dyDescent="0.35">
      <c r="A66" s="7"/>
      <c r="B66" s="7"/>
      <c r="C66" s="7"/>
      <c r="D66" s="7"/>
      <c r="E66" s="7"/>
      <c r="F66" s="7"/>
      <c r="G66" s="7"/>
    </row>
    <row r="67" spans="1:14" x14ac:dyDescent="0.35">
      <c r="A67" s="7"/>
      <c r="B67" s="7"/>
      <c r="C67" s="7"/>
      <c r="D67" s="7"/>
      <c r="E67" s="7"/>
      <c r="F67" s="7"/>
      <c r="G67" s="7"/>
    </row>
    <row r="68" spans="1:14" s="6" customFormat="1" x14ac:dyDescent="0.35">
      <c r="A68" s="7"/>
      <c r="B68" s="7"/>
      <c r="C68" s="7"/>
      <c r="D68" s="7"/>
      <c r="E68" s="7"/>
      <c r="F68" s="7"/>
      <c r="G68" s="7"/>
      <c r="I68" s="4"/>
      <c r="J68" s="4"/>
      <c r="K68" s="4"/>
      <c r="L68" s="4"/>
      <c r="M68" s="4"/>
      <c r="N68" s="4"/>
    </row>
    <row r="69" spans="1:14" s="6" customFormat="1" x14ac:dyDescent="0.35">
      <c r="A69" s="7"/>
      <c r="B69" s="7"/>
      <c r="C69" s="7"/>
      <c r="D69" s="7"/>
      <c r="E69" s="7"/>
      <c r="F69" s="7"/>
      <c r="G69" s="7"/>
      <c r="I69" s="4"/>
      <c r="J69" s="4"/>
      <c r="K69" s="4"/>
      <c r="L69" s="4"/>
      <c r="M69" s="4"/>
      <c r="N69" s="4"/>
    </row>
    <row r="70" spans="1:14" s="6" customFormat="1" x14ac:dyDescent="0.35">
      <c r="A70" s="7"/>
      <c r="B70" s="7"/>
      <c r="C70" s="7"/>
      <c r="D70" s="7"/>
      <c r="E70" s="7"/>
      <c r="F70" s="7"/>
      <c r="G70" s="7"/>
      <c r="I70" s="4"/>
      <c r="J70" s="4"/>
      <c r="K70" s="4"/>
      <c r="L70" s="4"/>
      <c r="M70" s="4"/>
      <c r="N70" s="4"/>
    </row>
    <row r="71" spans="1:14" s="6" customFormat="1" x14ac:dyDescent="0.35">
      <c r="A71" s="7"/>
      <c r="B71" s="7"/>
      <c r="C71" s="7"/>
      <c r="D71" s="7"/>
      <c r="E71" s="7"/>
      <c r="F71" s="7"/>
      <c r="G71" s="7"/>
      <c r="I71" s="4"/>
      <c r="J71" s="4"/>
      <c r="K71" s="4"/>
      <c r="L71" s="4"/>
      <c r="M71" s="4"/>
      <c r="N71" s="4"/>
    </row>
    <row r="72" spans="1:14" s="6" customFormat="1" x14ac:dyDescent="0.35">
      <c r="A72" s="7"/>
      <c r="B72" s="7"/>
      <c r="C72" s="7"/>
      <c r="D72" s="7"/>
      <c r="E72" s="7"/>
      <c r="F72" s="7"/>
      <c r="G72" s="7"/>
      <c r="I72" s="4"/>
      <c r="J72" s="4"/>
      <c r="K72" s="4"/>
      <c r="L72" s="4"/>
      <c r="M72" s="4"/>
      <c r="N72" s="4"/>
    </row>
    <row r="73" spans="1:14" s="6" customFormat="1" x14ac:dyDescent="0.35">
      <c r="A73" s="7"/>
      <c r="B73" s="7"/>
      <c r="C73" s="7"/>
      <c r="D73" s="7"/>
      <c r="E73" s="7"/>
      <c r="F73" s="7"/>
      <c r="G73" s="7"/>
      <c r="I73" s="4"/>
      <c r="J73" s="4"/>
      <c r="K73" s="4"/>
      <c r="L73" s="4"/>
      <c r="M73" s="4"/>
      <c r="N73" s="4"/>
    </row>
    <row r="74" spans="1:14" s="6" customFormat="1" x14ac:dyDescent="0.35">
      <c r="A74" s="7"/>
      <c r="B74" s="7"/>
      <c r="C74" s="7"/>
      <c r="D74" s="7"/>
      <c r="E74" s="7"/>
      <c r="F74" s="7"/>
      <c r="G74" s="7"/>
      <c r="I74" s="4"/>
      <c r="J74" s="4"/>
      <c r="K74" s="4"/>
      <c r="L74" s="4"/>
      <c r="M74" s="4"/>
      <c r="N74" s="4"/>
    </row>
    <row r="75" spans="1:14" s="6" customFormat="1" x14ac:dyDescent="0.35">
      <c r="A75" s="7"/>
      <c r="B75" s="7"/>
      <c r="C75" s="7"/>
      <c r="D75" s="7"/>
      <c r="E75" s="7"/>
      <c r="F75" s="7"/>
      <c r="G75" s="7"/>
      <c r="I75" s="4"/>
      <c r="J75" s="4"/>
      <c r="K75" s="4"/>
      <c r="L75" s="4"/>
      <c r="M75" s="4"/>
      <c r="N75" s="4"/>
    </row>
    <row r="76" spans="1:14" s="6" customFormat="1" x14ac:dyDescent="0.35">
      <c r="A76" s="8"/>
      <c r="B76" s="1"/>
      <c r="C76" s="1"/>
      <c r="E76" s="4"/>
      <c r="G76" s="4"/>
      <c r="I76" s="4"/>
      <c r="J76" s="4"/>
      <c r="K76" s="4"/>
      <c r="L76" s="4"/>
      <c r="M76" s="4"/>
      <c r="N76" s="4"/>
    </row>
  </sheetData>
  <mergeCells count="21">
    <mergeCell ref="A42:E42"/>
    <mergeCell ref="A1:A7"/>
    <mergeCell ref="B1:H7"/>
    <mergeCell ref="I1:M7"/>
    <mergeCell ref="A9:M9"/>
    <mergeCell ref="A10:M10"/>
    <mergeCell ref="A11:A12"/>
    <mergeCell ref="A13:A14"/>
    <mergeCell ref="A28:M28"/>
    <mergeCell ref="A39:M39"/>
    <mergeCell ref="A40:E40"/>
    <mergeCell ref="A41:E41"/>
    <mergeCell ref="A50:J50"/>
    <mergeCell ref="A51:J51"/>
    <mergeCell ref="A52:J52"/>
    <mergeCell ref="A43:E43"/>
    <mergeCell ref="A44:E44"/>
    <mergeCell ref="A45:I45"/>
    <mergeCell ref="A46:I46"/>
    <mergeCell ref="A47:I47"/>
    <mergeCell ref="A49:J49"/>
  </mergeCells>
  <pageMargins left="0.23622047244094491" right="0.23622047244094491" top="0.74803149606299213" bottom="0.74803149606299213" header="0.31496062992125984" footer="0.31496062992125984"/>
  <pageSetup paperSize="9" scale="72" fitToHeight="0" orientation="landscape" r:id="rId1"/>
  <rowBreaks count="1" manualBreakCount="1">
    <brk id="27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topLeftCell="A40" zoomScale="90" zoomScaleNormal="90" zoomScaleSheetLayoutView="90" workbookViewId="0">
      <selection activeCell="I55" sqref="I55"/>
    </sheetView>
  </sheetViews>
  <sheetFormatPr defaultColWidth="9.1796875" defaultRowHeight="14.5" x14ac:dyDescent="0.35"/>
  <cols>
    <col min="1" max="1" width="50.81640625" style="4" customWidth="1"/>
    <col min="2" max="2" width="13.7265625" style="4" customWidth="1"/>
    <col min="3" max="3" width="20.7265625" style="4" customWidth="1"/>
    <col min="4" max="4" width="10.81640625" style="6" customWidth="1"/>
    <col min="5" max="5" width="14.1796875" style="4" customWidth="1"/>
    <col min="6" max="6" width="7.81640625" style="6" bestFit="1" customWidth="1"/>
    <col min="7" max="7" width="11.81640625" style="4" bestFit="1" customWidth="1"/>
    <col min="8" max="8" width="9" style="6" bestFit="1" customWidth="1"/>
    <col min="9" max="9" width="11.54296875" style="4" bestFit="1" customWidth="1"/>
    <col min="10" max="10" width="10.54296875" style="4" customWidth="1"/>
    <col min="11" max="11" width="14.7265625" style="4" bestFit="1" customWidth="1"/>
    <col min="12" max="12" width="12.7265625" style="4" bestFit="1" customWidth="1"/>
    <col min="13" max="13" width="11.7265625" style="4" bestFit="1" customWidth="1"/>
    <col min="14" max="14" width="11.7265625" style="4" customWidth="1"/>
    <col min="15" max="15" width="12.1796875" style="4" customWidth="1"/>
    <col min="16" max="16" width="8.7265625" style="4" customWidth="1"/>
    <col min="17" max="17" width="16" style="4" customWidth="1"/>
    <col min="18" max="18" width="9.1796875" style="4" customWidth="1"/>
    <col min="19" max="16384" width="9.1796875" style="4"/>
  </cols>
  <sheetData>
    <row r="1" spans="1:14" s="3" customFormat="1" ht="15" customHeight="1" thickBot="1" x14ac:dyDescent="0.4">
      <c r="A1" s="110"/>
      <c r="B1" s="113" t="s">
        <v>36</v>
      </c>
      <c r="C1" s="114"/>
      <c r="D1" s="114"/>
      <c r="E1" s="114"/>
      <c r="F1" s="114"/>
      <c r="G1" s="114"/>
      <c r="H1" s="115"/>
      <c r="I1" s="128"/>
      <c r="J1" s="129"/>
      <c r="K1" s="129"/>
      <c r="L1" s="129"/>
      <c r="M1" s="130"/>
      <c r="N1" s="2"/>
    </row>
    <row r="2" spans="1:14" ht="15" customHeight="1" x14ac:dyDescent="0.35">
      <c r="A2" s="111"/>
      <c r="B2" s="116"/>
      <c r="C2" s="117"/>
      <c r="D2" s="117"/>
      <c r="E2" s="117"/>
      <c r="F2" s="117"/>
      <c r="G2" s="117"/>
      <c r="H2" s="118"/>
      <c r="I2" s="131"/>
      <c r="J2" s="132"/>
      <c r="K2" s="132"/>
      <c r="L2" s="132"/>
      <c r="M2" s="133"/>
    </row>
    <row r="3" spans="1:14" ht="15" customHeight="1" x14ac:dyDescent="0.35">
      <c r="A3" s="111"/>
      <c r="B3" s="116"/>
      <c r="C3" s="117"/>
      <c r="D3" s="117"/>
      <c r="E3" s="117"/>
      <c r="F3" s="117"/>
      <c r="G3" s="117"/>
      <c r="H3" s="118"/>
      <c r="I3" s="131"/>
      <c r="J3" s="132"/>
      <c r="K3" s="132"/>
      <c r="L3" s="132"/>
      <c r="M3" s="133"/>
    </row>
    <row r="4" spans="1:14" ht="15" customHeight="1" x14ac:dyDescent="0.35">
      <c r="A4" s="111"/>
      <c r="B4" s="116"/>
      <c r="C4" s="117"/>
      <c r="D4" s="117"/>
      <c r="E4" s="117"/>
      <c r="F4" s="117"/>
      <c r="G4" s="117"/>
      <c r="H4" s="118"/>
      <c r="I4" s="131"/>
      <c r="J4" s="132"/>
      <c r="K4" s="132"/>
      <c r="L4" s="132"/>
      <c r="M4" s="133"/>
    </row>
    <row r="5" spans="1:14" ht="15" customHeight="1" x14ac:dyDescent="0.35">
      <c r="A5" s="111"/>
      <c r="B5" s="116"/>
      <c r="C5" s="117"/>
      <c r="D5" s="117"/>
      <c r="E5" s="117"/>
      <c r="F5" s="117"/>
      <c r="G5" s="117"/>
      <c r="H5" s="118"/>
      <c r="I5" s="131"/>
      <c r="J5" s="132"/>
      <c r="K5" s="132"/>
      <c r="L5" s="132"/>
      <c r="M5" s="133"/>
    </row>
    <row r="6" spans="1:14" ht="15" customHeight="1" x14ac:dyDescent="0.35">
      <c r="A6" s="111"/>
      <c r="B6" s="116"/>
      <c r="C6" s="117"/>
      <c r="D6" s="117"/>
      <c r="E6" s="117"/>
      <c r="F6" s="117"/>
      <c r="G6" s="117"/>
      <c r="H6" s="118"/>
      <c r="I6" s="131"/>
      <c r="J6" s="132"/>
      <c r="K6" s="132"/>
      <c r="L6" s="132"/>
      <c r="M6" s="133"/>
    </row>
    <row r="7" spans="1:14" ht="40.5" customHeight="1" thickBot="1" x14ac:dyDescent="0.4">
      <c r="A7" s="112"/>
      <c r="B7" s="119"/>
      <c r="C7" s="120"/>
      <c r="D7" s="120"/>
      <c r="E7" s="120"/>
      <c r="F7" s="120"/>
      <c r="G7" s="120"/>
      <c r="H7" s="121"/>
      <c r="I7" s="134"/>
      <c r="J7" s="135"/>
      <c r="K7" s="135"/>
      <c r="L7" s="135"/>
      <c r="M7" s="136"/>
    </row>
    <row r="8" spans="1:14" s="11" customFormat="1" ht="39" customHeight="1" thickBot="1" x14ac:dyDescent="0.35">
      <c r="A8" s="10" t="s">
        <v>41</v>
      </c>
      <c r="B8" s="10" t="s">
        <v>10</v>
      </c>
      <c r="C8" s="10" t="s">
        <v>22</v>
      </c>
      <c r="D8" s="10" t="s">
        <v>2</v>
      </c>
      <c r="E8" s="10" t="s">
        <v>1</v>
      </c>
      <c r="F8" s="10" t="s">
        <v>0</v>
      </c>
      <c r="G8" s="10" t="s">
        <v>4</v>
      </c>
      <c r="H8" s="10" t="s">
        <v>9</v>
      </c>
      <c r="I8" s="10" t="s">
        <v>5</v>
      </c>
      <c r="J8" s="10" t="s">
        <v>62</v>
      </c>
      <c r="K8" s="10" t="s">
        <v>63</v>
      </c>
      <c r="L8" s="10" t="s">
        <v>64</v>
      </c>
      <c r="M8" s="10" t="s">
        <v>65</v>
      </c>
    </row>
    <row r="9" spans="1:14" s="5" customFormat="1" ht="16.5" customHeight="1" thickBot="1" x14ac:dyDescent="0.4">
      <c r="A9" s="125" t="s">
        <v>37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7"/>
    </row>
    <row r="10" spans="1:14" s="5" customFormat="1" ht="15" customHeight="1" thickBot="1" x14ac:dyDescent="0.4">
      <c r="A10" s="125" t="s">
        <v>31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7"/>
    </row>
    <row r="11" spans="1:14" s="13" customFormat="1" ht="16.149999999999999" customHeight="1" x14ac:dyDescent="0.3">
      <c r="A11" s="122" t="s">
        <v>42</v>
      </c>
      <c r="B11" s="32" t="s">
        <v>30</v>
      </c>
      <c r="C11" s="32" t="s">
        <v>68</v>
      </c>
      <c r="D11" s="33" t="s">
        <v>3</v>
      </c>
      <c r="E11" s="32" t="s">
        <v>78</v>
      </c>
      <c r="F11" s="33">
        <v>1</v>
      </c>
      <c r="G11" s="34">
        <f>17487.3068665158/14000*12000</f>
        <v>14989.120171299255</v>
      </c>
      <c r="H11" s="35"/>
      <c r="I11" s="36">
        <f>(G11*H11)+G11</f>
        <v>14989.120171299255</v>
      </c>
      <c r="J11" s="46">
        <f t="shared" ref="J11:J27" si="0">I11*F11</f>
        <v>14989.120171299255</v>
      </c>
      <c r="K11" s="44">
        <f>J11*12</f>
        <v>179869.44205559106</v>
      </c>
      <c r="L11" s="49">
        <f t="shared" ref="L11:M27" si="1">K11*108%</f>
        <v>194258.99742003836</v>
      </c>
      <c r="M11" s="52">
        <f t="shared" si="1"/>
        <v>209799.71721364144</v>
      </c>
    </row>
    <row r="12" spans="1:14" s="13" customFormat="1" ht="16.149999999999999" customHeight="1" x14ac:dyDescent="0.3">
      <c r="A12" s="123"/>
      <c r="B12" s="14" t="s">
        <v>29</v>
      </c>
      <c r="C12" s="14" t="s">
        <v>38</v>
      </c>
      <c r="D12" s="15" t="s">
        <v>3</v>
      </c>
      <c r="E12" s="14" t="s">
        <v>24</v>
      </c>
      <c r="F12" s="15">
        <v>1</v>
      </c>
      <c r="G12" s="16">
        <f>11922.89+243.5</f>
        <v>12166.39</v>
      </c>
      <c r="H12" s="17"/>
      <c r="I12" s="18">
        <f>(G12*H12)+G12+228.28</f>
        <v>12394.67</v>
      </c>
      <c r="J12" s="47">
        <f t="shared" si="0"/>
        <v>12394.67</v>
      </c>
      <c r="K12" s="18">
        <f t="shared" ref="K12:K38" si="2">J12*12</f>
        <v>148736.04</v>
      </c>
      <c r="L12" s="50">
        <f t="shared" si="1"/>
        <v>160634.92320000002</v>
      </c>
      <c r="M12" s="19">
        <f t="shared" si="1"/>
        <v>173485.71705600002</v>
      </c>
    </row>
    <row r="13" spans="1:14" s="13" customFormat="1" ht="16.149999999999999" customHeight="1" x14ac:dyDescent="0.3">
      <c r="A13" s="124" t="s">
        <v>43</v>
      </c>
      <c r="B13" s="14" t="s">
        <v>29</v>
      </c>
      <c r="C13" s="14" t="s">
        <v>39</v>
      </c>
      <c r="D13" s="15" t="s">
        <v>3</v>
      </c>
      <c r="E13" s="14" t="s">
        <v>24</v>
      </c>
      <c r="F13" s="15">
        <v>1</v>
      </c>
      <c r="G13" s="16">
        <f t="shared" ref="G13:G14" si="3">11922.89+243.5</f>
        <v>12166.39</v>
      </c>
      <c r="H13" s="17"/>
      <c r="I13" s="18">
        <f>(G13*H13)+G13+228.28+228.28</f>
        <v>12622.95</v>
      </c>
      <c r="J13" s="47">
        <f t="shared" si="0"/>
        <v>12622.95</v>
      </c>
      <c r="K13" s="18">
        <f t="shared" si="2"/>
        <v>151475.40000000002</v>
      </c>
      <c r="L13" s="50">
        <f t="shared" si="1"/>
        <v>163593.43200000003</v>
      </c>
      <c r="M13" s="19">
        <f t="shared" si="1"/>
        <v>176680.90656000003</v>
      </c>
    </row>
    <row r="14" spans="1:14" s="13" customFormat="1" ht="16.149999999999999" customHeight="1" x14ac:dyDescent="0.3">
      <c r="A14" s="123"/>
      <c r="B14" s="14" t="s">
        <v>29</v>
      </c>
      <c r="C14" s="14" t="s">
        <v>40</v>
      </c>
      <c r="D14" s="15" t="s">
        <v>3</v>
      </c>
      <c r="E14" s="14" t="s">
        <v>24</v>
      </c>
      <c r="F14" s="15">
        <v>2</v>
      </c>
      <c r="G14" s="16">
        <f t="shared" si="3"/>
        <v>12166.39</v>
      </c>
      <c r="H14" s="17"/>
      <c r="I14" s="18">
        <f>(G14*H14)+G14+228.28</f>
        <v>12394.67</v>
      </c>
      <c r="J14" s="47">
        <f t="shared" si="0"/>
        <v>24789.34</v>
      </c>
      <c r="K14" s="18">
        <f t="shared" si="2"/>
        <v>297472.08</v>
      </c>
      <c r="L14" s="50">
        <f t="shared" si="1"/>
        <v>321269.84640000004</v>
      </c>
      <c r="M14" s="19">
        <f t="shared" si="1"/>
        <v>346971.43411200005</v>
      </c>
    </row>
    <row r="15" spans="1:14" s="13" customFormat="1" ht="16.149999999999999" customHeight="1" x14ac:dyDescent="0.3">
      <c r="A15" s="29" t="s">
        <v>45</v>
      </c>
      <c r="B15" s="14" t="s">
        <v>77</v>
      </c>
      <c r="C15" s="14" t="s">
        <v>23</v>
      </c>
      <c r="D15" s="15" t="s">
        <v>3</v>
      </c>
      <c r="E15" s="14" t="s">
        <v>24</v>
      </c>
      <c r="F15" s="15">
        <v>1</v>
      </c>
      <c r="G15" s="16">
        <v>10349.1</v>
      </c>
      <c r="H15" s="17"/>
      <c r="I15" s="18">
        <f t="shared" ref="I15:I27" si="4">(G15*H15)+G15</f>
        <v>10349.1</v>
      </c>
      <c r="J15" s="47">
        <f t="shared" si="0"/>
        <v>10349.1</v>
      </c>
      <c r="K15" s="18">
        <f t="shared" si="2"/>
        <v>124189.20000000001</v>
      </c>
      <c r="L15" s="50">
        <f t="shared" si="1"/>
        <v>134124.33600000001</v>
      </c>
      <c r="M15" s="19">
        <f t="shared" si="1"/>
        <v>144854.28288000001</v>
      </c>
    </row>
    <row r="16" spans="1:14" s="13" customFormat="1" ht="16.149999999999999" customHeight="1" x14ac:dyDescent="0.3">
      <c r="A16" s="29" t="s">
        <v>69</v>
      </c>
      <c r="B16" s="14" t="s">
        <v>77</v>
      </c>
      <c r="C16" s="14" t="s">
        <v>23</v>
      </c>
      <c r="D16" s="15" t="s">
        <v>3</v>
      </c>
      <c r="E16" s="14" t="s">
        <v>24</v>
      </c>
      <c r="F16" s="15">
        <v>1</v>
      </c>
      <c r="G16" s="16">
        <v>10349.1</v>
      </c>
      <c r="H16" s="17"/>
      <c r="I16" s="18">
        <f t="shared" si="4"/>
        <v>10349.1</v>
      </c>
      <c r="J16" s="47">
        <f t="shared" si="0"/>
        <v>10349.1</v>
      </c>
      <c r="K16" s="18">
        <f t="shared" si="2"/>
        <v>124189.20000000001</v>
      </c>
      <c r="L16" s="50">
        <f t="shared" si="1"/>
        <v>134124.33600000001</v>
      </c>
      <c r="M16" s="19">
        <f t="shared" si="1"/>
        <v>144854.28288000001</v>
      </c>
    </row>
    <row r="17" spans="1:13" s="13" customFormat="1" ht="16.149999999999999" customHeight="1" x14ac:dyDescent="0.3">
      <c r="A17" s="29" t="s">
        <v>47</v>
      </c>
      <c r="B17" s="14" t="s">
        <v>77</v>
      </c>
      <c r="C17" s="14" t="s">
        <v>23</v>
      </c>
      <c r="D17" s="15" t="s">
        <v>3</v>
      </c>
      <c r="E17" s="14" t="s">
        <v>24</v>
      </c>
      <c r="F17" s="15">
        <v>1</v>
      </c>
      <c r="G17" s="16">
        <v>10349.1</v>
      </c>
      <c r="H17" s="17"/>
      <c r="I17" s="18">
        <f t="shared" si="4"/>
        <v>10349.1</v>
      </c>
      <c r="J17" s="47">
        <f t="shared" si="0"/>
        <v>10349.1</v>
      </c>
      <c r="K17" s="18">
        <f t="shared" si="2"/>
        <v>124189.20000000001</v>
      </c>
      <c r="L17" s="50">
        <f t="shared" si="1"/>
        <v>134124.33600000001</v>
      </c>
      <c r="M17" s="19">
        <f t="shared" si="1"/>
        <v>144854.28288000001</v>
      </c>
    </row>
    <row r="18" spans="1:13" s="13" customFormat="1" ht="16.149999999999999" customHeight="1" x14ac:dyDescent="0.3">
      <c r="A18" s="57" t="s">
        <v>72</v>
      </c>
      <c r="B18" s="14" t="s">
        <v>77</v>
      </c>
      <c r="C18" s="14" t="s">
        <v>23</v>
      </c>
      <c r="D18" s="15" t="s">
        <v>3</v>
      </c>
      <c r="E18" s="14" t="s">
        <v>24</v>
      </c>
      <c r="F18" s="15">
        <v>1</v>
      </c>
      <c r="G18" s="16">
        <v>10349.1</v>
      </c>
      <c r="H18" s="17"/>
      <c r="I18" s="18">
        <f t="shared" si="4"/>
        <v>10349.1</v>
      </c>
      <c r="J18" s="47">
        <f t="shared" si="0"/>
        <v>10349.1</v>
      </c>
      <c r="K18" s="18">
        <f t="shared" si="2"/>
        <v>124189.20000000001</v>
      </c>
      <c r="L18" s="50">
        <f t="shared" si="1"/>
        <v>134124.33600000001</v>
      </c>
      <c r="M18" s="19">
        <f t="shared" si="1"/>
        <v>144854.28288000001</v>
      </c>
    </row>
    <row r="19" spans="1:13" s="13" customFormat="1" ht="16.149999999999999" customHeight="1" x14ac:dyDescent="0.3">
      <c r="A19" s="29" t="s">
        <v>73</v>
      </c>
      <c r="B19" s="14" t="s">
        <v>77</v>
      </c>
      <c r="C19" s="14" t="s">
        <v>23</v>
      </c>
      <c r="D19" s="15" t="s">
        <v>3</v>
      </c>
      <c r="E19" s="14" t="s">
        <v>24</v>
      </c>
      <c r="F19" s="15">
        <v>1</v>
      </c>
      <c r="G19" s="16">
        <v>10349.1</v>
      </c>
      <c r="H19" s="17"/>
      <c r="I19" s="18">
        <f t="shared" si="4"/>
        <v>10349.1</v>
      </c>
      <c r="J19" s="47">
        <f t="shared" si="0"/>
        <v>10349.1</v>
      </c>
      <c r="K19" s="18">
        <f t="shared" si="2"/>
        <v>124189.20000000001</v>
      </c>
      <c r="L19" s="50">
        <f t="shared" si="1"/>
        <v>134124.33600000001</v>
      </c>
      <c r="M19" s="19">
        <f t="shared" si="1"/>
        <v>144854.28288000001</v>
      </c>
    </row>
    <row r="20" spans="1:13" s="13" customFormat="1" ht="16.149999999999999" customHeight="1" x14ac:dyDescent="0.3">
      <c r="A20" s="57" t="s">
        <v>74</v>
      </c>
      <c r="B20" s="14" t="s">
        <v>77</v>
      </c>
      <c r="C20" s="14" t="s">
        <v>23</v>
      </c>
      <c r="D20" s="15" t="s">
        <v>3</v>
      </c>
      <c r="E20" s="14" t="s">
        <v>24</v>
      </c>
      <c r="F20" s="15">
        <v>1</v>
      </c>
      <c r="G20" s="16">
        <v>10349.1</v>
      </c>
      <c r="H20" s="17"/>
      <c r="I20" s="18">
        <f t="shared" si="4"/>
        <v>10349.1</v>
      </c>
      <c r="J20" s="47">
        <f t="shared" si="0"/>
        <v>10349.1</v>
      </c>
      <c r="K20" s="18">
        <f t="shared" si="2"/>
        <v>124189.20000000001</v>
      </c>
      <c r="L20" s="50">
        <f t="shared" si="1"/>
        <v>134124.33600000001</v>
      </c>
      <c r="M20" s="19">
        <f t="shared" si="1"/>
        <v>144854.28288000001</v>
      </c>
    </row>
    <row r="21" spans="1:13" s="13" customFormat="1" ht="16.149999999999999" customHeight="1" x14ac:dyDescent="0.3">
      <c r="A21" s="29" t="s">
        <v>76</v>
      </c>
      <c r="B21" s="14" t="s">
        <v>77</v>
      </c>
      <c r="C21" s="14" t="s">
        <v>23</v>
      </c>
      <c r="D21" s="15" t="s">
        <v>3</v>
      </c>
      <c r="E21" s="14" t="s">
        <v>24</v>
      </c>
      <c r="F21" s="15">
        <v>1</v>
      </c>
      <c r="G21" s="16">
        <v>10349.1</v>
      </c>
      <c r="H21" s="17"/>
      <c r="I21" s="18">
        <f t="shared" si="4"/>
        <v>10349.1</v>
      </c>
      <c r="J21" s="47">
        <f t="shared" si="0"/>
        <v>10349.1</v>
      </c>
      <c r="K21" s="18">
        <f t="shared" si="2"/>
        <v>124189.20000000001</v>
      </c>
      <c r="L21" s="50">
        <f t="shared" si="1"/>
        <v>134124.33600000001</v>
      </c>
      <c r="M21" s="19">
        <f t="shared" si="1"/>
        <v>144854.28288000001</v>
      </c>
    </row>
    <row r="22" spans="1:13" s="13" customFormat="1" ht="16.149999999999999" customHeight="1" x14ac:dyDescent="0.3">
      <c r="A22" s="29" t="s">
        <v>48</v>
      </c>
      <c r="B22" s="14" t="s">
        <v>77</v>
      </c>
      <c r="C22" s="14" t="s">
        <v>23</v>
      </c>
      <c r="D22" s="15" t="s">
        <v>3</v>
      </c>
      <c r="E22" s="14" t="s">
        <v>24</v>
      </c>
      <c r="F22" s="15">
        <v>1</v>
      </c>
      <c r="G22" s="16">
        <v>10349.1</v>
      </c>
      <c r="H22" s="17"/>
      <c r="I22" s="18">
        <f t="shared" si="4"/>
        <v>10349.1</v>
      </c>
      <c r="J22" s="47">
        <f t="shared" si="0"/>
        <v>10349.1</v>
      </c>
      <c r="K22" s="18">
        <f t="shared" si="2"/>
        <v>124189.20000000001</v>
      </c>
      <c r="L22" s="50">
        <f t="shared" si="1"/>
        <v>134124.33600000001</v>
      </c>
      <c r="M22" s="19">
        <f t="shared" si="1"/>
        <v>144854.28288000001</v>
      </c>
    </row>
    <row r="23" spans="1:13" s="13" customFormat="1" ht="16.149999999999999" customHeight="1" x14ac:dyDescent="0.3">
      <c r="A23" s="57" t="s">
        <v>49</v>
      </c>
      <c r="B23" s="14" t="s">
        <v>77</v>
      </c>
      <c r="C23" s="14" t="s">
        <v>23</v>
      </c>
      <c r="D23" s="15" t="s">
        <v>3</v>
      </c>
      <c r="E23" s="14" t="s">
        <v>24</v>
      </c>
      <c r="F23" s="15">
        <v>1</v>
      </c>
      <c r="G23" s="16">
        <v>10349.1</v>
      </c>
      <c r="H23" s="17"/>
      <c r="I23" s="18">
        <f t="shared" si="4"/>
        <v>10349.1</v>
      </c>
      <c r="J23" s="47">
        <f t="shared" si="0"/>
        <v>10349.1</v>
      </c>
      <c r="K23" s="18">
        <f t="shared" si="2"/>
        <v>124189.20000000001</v>
      </c>
      <c r="L23" s="50">
        <f t="shared" si="1"/>
        <v>134124.33600000001</v>
      </c>
      <c r="M23" s="19">
        <f t="shared" si="1"/>
        <v>144854.28288000001</v>
      </c>
    </row>
    <row r="24" spans="1:13" s="13" customFormat="1" ht="16.149999999999999" customHeight="1" x14ac:dyDescent="0.3">
      <c r="A24" s="29" t="s">
        <v>70</v>
      </c>
      <c r="B24" s="14" t="s">
        <v>77</v>
      </c>
      <c r="C24" s="14" t="s">
        <v>23</v>
      </c>
      <c r="D24" s="15" t="s">
        <v>3</v>
      </c>
      <c r="E24" s="14" t="s">
        <v>24</v>
      </c>
      <c r="F24" s="15">
        <v>1</v>
      </c>
      <c r="G24" s="16">
        <v>10349.1</v>
      </c>
      <c r="H24" s="17"/>
      <c r="I24" s="18">
        <f t="shared" si="4"/>
        <v>10349.1</v>
      </c>
      <c r="J24" s="47">
        <f t="shared" si="0"/>
        <v>10349.1</v>
      </c>
      <c r="K24" s="18">
        <f t="shared" si="2"/>
        <v>124189.20000000001</v>
      </c>
      <c r="L24" s="50">
        <f t="shared" si="1"/>
        <v>134124.33600000001</v>
      </c>
      <c r="M24" s="19">
        <f t="shared" si="1"/>
        <v>144854.28288000001</v>
      </c>
    </row>
    <row r="25" spans="1:13" s="13" customFormat="1" ht="16.149999999999999" customHeight="1" x14ac:dyDescent="0.3">
      <c r="A25" s="29" t="s">
        <v>51</v>
      </c>
      <c r="B25" s="14" t="s">
        <v>77</v>
      </c>
      <c r="C25" s="14" t="s">
        <v>23</v>
      </c>
      <c r="D25" s="15" t="s">
        <v>3</v>
      </c>
      <c r="E25" s="14" t="s">
        <v>24</v>
      </c>
      <c r="F25" s="15">
        <v>1</v>
      </c>
      <c r="G25" s="16">
        <v>10349.1</v>
      </c>
      <c r="H25" s="17"/>
      <c r="I25" s="18">
        <f t="shared" si="4"/>
        <v>10349.1</v>
      </c>
      <c r="J25" s="47">
        <f t="shared" si="0"/>
        <v>10349.1</v>
      </c>
      <c r="K25" s="18">
        <f t="shared" si="2"/>
        <v>124189.20000000001</v>
      </c>
      <c r="L25" s="50">
        <f t="shared" si="1"/>
        <v>134124.33600000001</v>
      </c>
      <c r="M25" s="19">
        <f t="shared" si="1"/>
        <v>144854.28288000001</v>
      </c>
    </row>
    <row r="26" spans="1:13" s="13" customFormat="1" ht="16.149999999999999" customHeight="1" x14ac:dyDescent="0.3">
      <c r="A26" s="57" t="s">
        <v>52</v>
      </c>
      <c r="B26" s="14" t="s">
        <v>77</v>
      </c>
      <c r="C26" s="14" t="s">
        <v>23</v>
      </c>
      <c r="D26" s="15" t="s">
        <v>3</v>
      </c>
      <c r="E26" s="14" t="s">
        <v>24</v>
      </c>
      <c r="F26" s="15">
        <v>2</v>
      </c>
      <c r="G26" s="16">
        <v>10349.1</v>
      </c>
      <c r="H26" s="17"/>
      <c r="I26" s="18">
        <f t="shared" si="4"/>
        <v>10349.1</v>
      </c>
      <c r="J26" s="47">
        <f t="shared" si="0"/>
        <v>20698.2</v>
      </c>
      <c r="K26" s="18">
        <f t="shared" si="2"/>
        <v>248378.40000000002</v>
      </c>
      <c r="L26" s="50">
        <f t="shared" si="1"/>
        <v>268248.67200000002</v>
      </c>
      <c r="M26" s="19">
        <f t="shared" si="1"/>
        <v>289708.56576000003</v>
      </c>
    </row>
    <row r="27" spans="1:13" s="13" customFormat="1" ht="16.149999999999999" customHeight="1" thickBot="1" x14ac:dyDescent="0.35">
      <c r="A27" s="29" t="s">
        <v>54</v>
      </c>
      <c r="B27" s="14" t="s">
        <v>77</v>
      </c>
      <c r="C27" s="14" t="s">
        <v>23</v>
      </c>
      <c r="D27" s="15" t="s">
        <v>3</v>
      </c>
      <c r="E27" s="14" t="s">
        <v>24</v>
      </c>
      <c r="F27" s="15">
        <v>1</v>
      </c>
      <c r="G27" s="16">
        <v>10349.1</v>
      </c>
      <c r="H27" s="17"/>
      <c r="I27" s="18">
        <f t="shared" si="4"/>
        <v>10349.1</v>
      </c>
      <c r="J27" s="47">
        <f t="shared" si="0"/>
        <v>10349.1</v>
      </c>
      <c r="K27" s="18">
        <f t="shared" si="2"/>
        <v>124189.20000000001</v>
      </c>
      <c r="L27" s="50">
        <f t="shared" si="1"/>
        <v>134124.33600000001</v>
      </c>
      <c r="M27" s="19">
        <f t="shared" si="1"/>
        <v>144854.28288000001</v>
      </c>
    </row>
    <row r="28" spans="1:13" s="5" customFormat="1" ht="15" customHeight="1" thickBot="1" x14ac:dyDescent="0.4">
      <c r="A28" s="125" t="s">
        <v>32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7"/>
    </row>
    <row r="29" spans="1:13" s="13" customFormat="1" ht="16.149999999999999" customHeight="1" x14ac:dyDescent="0.3">
      <c r="A29" s="57" t="s">
        <v>42</v>
      </c>
      <c r="B29" s="32" t="s">
        <v>29</v>
      </c>
      <c r="C29" s="32" t="s">
        <v>38</v>
      </c>
      <c r="D29" s="33" t="s">
        <v>25</v>
      </c>
      <c r="E29" s="32" t="s">
        <v>24</v>
      </c>
      <c r="F29" s="33">
        <v>1</v>
      </c>
      <c r="G29" s="34">
        <f>12100.46+243.5</f>
        <v>12343.96</v>
      </c>
      <c r="H29" s="35"/>
      <c r="I29" s="36">
        <f>(G29*H29)+G29+228.28</f>
        <v>12572.24</v>
      </c>
      <c r="J29" s="46">
        <f t="shared" ref="J29:J38" si="5">I29*F29</f>
        <v>12572.24</v>
      </c>
      <c r="K29" s="44">
        <f t="shared" si="2"/>
        <v>150866.88</v>
      </c>
      <c r="L29" s="49">
        <f t="shared" ref="L29:M38" si="6">K29*108%</f>
        <v>162936.23040000003</v>
      </c>
      <c r="M29" s="52">
        <f t="shared" si="6"/>
        <v>175971.12883200005</v>
      </c>
    </row>
    <row r="30" spans="1:13" s="13" customFormat="1" ht="16.149999999999999" customHeight="1" x14ac:dyDescent="0.3">
      <c r="A30" s="57" t="s">
        <v>43</v>
      </c>
      <c r="B30" s="14" t="s">
        <v>29</v>
      </c>
      <c r="C30" s="14" t="s">
        <v>40</v>
      </c>
      <c r="D30" s="15" t="s">
        <v>25</v>
      </c>
      <c r="E30" s="14" t="s">
        <v>24</v>
      </c>
      <c r="F30" s="15">
        <v>2</v>
      </c>
      <c r="G30" s="16">
        <f>12100.46+243.5</f>
        <v>12343.96</v>
      </c>
      <c r="H30" s="35"/>
      <c r="I30" s="18">
        <f>(G30*H30)+G30+228.28</f>
        <v>12572.24</v>
      </c>
      <c r="J30" s="47">
        <f t="shared" si="5"/>
        <v>25144.48</v>
      </c>
      <c r="K30" s="18">
        <f t="shared" si="2"/>
        <v>301733.76000000001</v>
      </c>
      <c r="L30" s="50">
        <f t="shared" si="6"/>
        <v>325872.46080000006</v>
      </c>
      <c r="M30" s="19">
        <f t="shared" si="6"/>
        <v>351942.25766400009</v>
      </c>
    </row>
    <row r="31" spans="1:13" s="13" customFormat="1" ht="16.149999999999999" customHeight="1" x14ac:dyDescent="0.3">
      <c r="A31" s="29" t="s">
        <v>69</v>
      </c>
      <c r="B31" s="14" t="s">
        <v>77</v>
      </c>
      <c r="C31" s="14" t="s">
        <v>23</v>
      </c>
      <c r="D31" s="15" t="s">
        <v>25</v>
      </c>
      <c r="E31" s="14" t="s">
        <v>24</v>
      </c>
      <c r="F31" s="15">
        <v>1</v>
      </c>
      <c r="G31" s="16">
        <v>10526.67</v>
      </c>
      <c r="H31" s="35"/>
      <c r="I31" s="18">
        <f t="shared" ref="I31:I38" si="7">(G31*H31)+G31</f>
        <v>10526.67</v>
      </c>
      <c r="J31" s="47">
        <f t="shared" si="5"/>
        <v>10526.67</v>
      </c>
      <c r="K31" s="18">
        <f t="shared" si="2"/>
        <v>126320.04000000001</v>
      </c>
      <c r="L31" s="50">
        <f t="shared" si="6"/>
        <v>136425.64320000002</v>
      </c>
      <c r="M31" s="19">
        <f t="shared" si="6"/>
        <v>147339.69465600004</v>
      </c>
    </row>
    <row r="32" spans="1:13" s="13" customFormat="1" ht="16.149999999999999" customHeight="1" x14ac:dyDescent="0.3">
      <c r="A32" s="29" t="s">
        <v>72</v>
      </c>
      <c r="B32" s="14" t="s">
        <v>77</v>
      </c>
      <c r="C32" s="14" t="s">
        <v>23</v>
      </c>
      <c r="D32" s="15" t="s">
        <v>25</v>
      </c>
      <c r="E32" s="14" t="s">
        <v>24</v>
      </c>
      <c r="F32" s="15">
        <v>1</v>
      </c>
      <c r="G32" s="16">
        <v>10526.67</v>
      </c>
      <c r="H32" s="35"/>
      <c r="I32" s="18">
        <f t="shared" si="7"/>
        <v>10526.67</v>
      </c>
      <c r="J32" s="47">
        <f t="shared" si="5"/>
        <v>10526.67</v>
      </c>
      <c r="K32" s="18">
        <f t="shared" si="2"/>
        <v>126320.04000000001</v>
      </c>
      <c r="L32" s="50">
        <f t="shared" si="6"/>
        <v>136425.64320000002</v>
      </c>
      <c r="M32" s="19">
        <f t="shared" si="6"/>
        <v>147339.69465600004</v>
      </c>
    </row>
    <row r="33" spans="1:14" s="13" customFormat="1" ht="16.149999999999999" customHeight="1" x14ac:dyDescent="0.3">
      <c r="A33" s="29" t="s">
        <v>73</v>
      </c>
      <c r="B33" s="14" t="s">
        <v>77</v>
      </c>
      <c r="C33" s="14" t="s">
        <v>23</v>
      </c>
      <c r="D33" s="15" t="s">
        <v>25</v>
      </c>
      <c r="E33" s="14" t="s">
        <v>24</v>
      </c>
      <c r="F33" s="15">
        <v>1</v>
      </c>
      <c r="G33" s="16">
        <v>10526.67</v>
      </c>
      <c r="H33" s="35"/>
      <c r="I33" s="18">
        <f t="shared" si="7"/>
        <v>10526.67</v>
      </c>
      <c r="J33" s="47">
        <f t="shared" si="5"/>
        <v>10526.67</v>
      </c>
      <c r="K33" s="18">
        <f t="shared" si="2"/>
        <v>126320.04000000001</v>
      </c>
      <c r="L33" s="50">
        <f t="shared" si="6"/>
        <v>136425.64320000002</v>
      </c>
      <c r="M33" s="19">
        <f t="shared" si="6"/>
        <v>147339.69465600004</v>
      </c>
    </row>
    <row r="34" spans="1:14" s="13" customFormat="1" ht="16.149999999999999" customHeight="1" x14ac:dyDescent="0.3">
      <c r="A34" s="29" t="s">
        <v>48</v>
      </c>
      <c r="B34" s="14" t="s">
        <v>77</v>
      </c>
      <c r="C34" s="14" t="s">
        <v>23</v>
      </c>
      <c r="D34" s="15" t="s">
        <v>25</v>
      </c>
      <c r="E34" s="14" t="s">
        <v>24</v>
      </c>
      <c r="F34" s="15">
        <v>1</v>
      </c>
      <c r="G34" s="16">
        <v>10526.67</v>
      </c>
      <c r="H34" s="35"/>
      <c r="I34" s="18">
        <f t="shared" si="7"/>
        <v>10526.67</v>
      </c>
      <c r="J34" s="47">
        <f t="shared" si="5"/>
        <v>10526.67</v>
      </c>
      <c r="K34" s="18">
        <f t="shared" si="2"/>
        <v>126320.04000000001</v>
      </c>
      <c r="L34" s="50">
        <f t="shared" si="6"/>
        <v>136425.64320000002</v>
      </c>
      <c r="M34" s="19">
        <f t="shared" si="6"/>
        <v>147339.69465600004</v>
      </c>
    </row>
    <row r="35" spans="1:14" s="13" customFormat="1" ht="16.149999999999999" customHeight="1" x14ac:dyDescent="0.3">
      <c r="A35" s="29" t="s">
        <v>50</v>
      </c>
      <c r="B35" s="14" t="s">
        <v>77</v>
      </c>
      <c r="C35" s="14" t="s">
        <v>23</v>
      </c>
      <c r="D35" s="15" t="s">
        <v>25</v>
      </c>
      <c r="E35" s="14" t="s">
        <v>24</v>
      </c>
      <c r="F35" s="15">
        <v>1</v>
      </c>
      <c r="G35" s="16">
        <v>10526.67</v>
      </c>
      <c r="H35" s="35"/>
      <c r="I35" s="18">
        <f t="shared" si="7"/>
        <v>10526.67</v>
      </c>
      <c r="J35" s="47">
        <f t="shared" si="5"/>
        <v>10526.67</v>
      </c>
      <c r="K35" s="18">
        <f t="shared" si="2"/>
        <v>126320.04000000001</v>
      </c>
      <c r="L35" s="50">
        <f t="shared" si="6"/>
        <v>136425.64320000002</v>
      </c>
      <c r="M35" s="19">
        <f t="shared" si="6"/>
        <v>147339.69465600004</v>
      </c>
    </row>
    <row r="36" spans="1:14" s="13" customFormat="1" ht="16.149999999999999" customHeight="1" x14ac:dyDescent="0.3">
      <c r="A36" s="29" t="s">
        <v>51</v>
      </c>
      <c r="B36" s="14" t="s">
        <v>77</v>
      </c>
      <c r="C36" s="14" t="s">
        <v>23</v>
      </c>
      <c r="D36" s="15" t="s">
        <v>25</v>
      </c>
      <c r="E36" s="14" t="s">
        <v>24</v>
      </c>
      <c r="F36" s="15">
        <v>1</v>
      </c>
      <c r="G36" s="16">
        <v>10526.67</v>
      </c>
      <c r="H36" s="35"/>
      <c r="I36" s="18">
        <f t="shared" si="7"/>
        <v>10526.67</v>
      </c>
      <c r="J36" s="47">
        <f t="shared" si="5"/>
        <v>10526.67</v>
      </c>
      <c r="K36" s="18">
        <f t="shared" si="2"/>
        <v>126320.04000000001</v>
      </c>
      <c r="L36" s="50">
        <f t="shared" si="6"/>
        <v>136425.64320000002</v>
      </c>
      <c r="M36" s="19">
        <f t="shared" si="6"/>
        <v>147339.69465600004</v>
      </c>
    </row>
    <row r="37" spans="1:14" s="13" customFormat="1" ht="16.149999999999999" customHeight="1" x14ac:dyDescent="0.3">
      <c r="A37" s="57" t="s">
        <v>52</v>
      </c>
      <c r="B37" s="14" t="s">
        <v>77</v>
      </c>
      <c r="C37" s="14" t="s">
        <v>23</v>
      </c>
      <c r="D37" s="15" t="s">
        <v>25</v>
      </c>
      <c r="E37" s="14" t="s">
        <v>24</v>
      </c>
      <c r="F37" s="15">
        <v>2</v>
      </c>
      <c r="G37" s="16">
        <v>10526.67</v>
      </c>
      <c r="H37" s="35"/>
      <c r="I37" s="18">
        <f t="shared" si="7"/>
        <v>10526.67</v>
      </c>
      <c r="J37" s="47">
        <f t="shared" si="5"/>
        <v>21053.34</v>
      </c>
      <c r="K37" s="18">
        <f t="shared" si="2"/>
        <v>252640.08000000002</v>
      </c>
      <c r="L37" s="50">
        <f t="shared" si="6"/>
        <v>272851.28640000004</v>
      </c>
      <c r="M37" s="19">
        <f t="shared" si="6"/>
        <v>294679.38931200007</v>
      </c>
    </row>
    <row r="38" spans="1:14" s="13" customFormat="1" ht="16.149999999999999" customHeight="1" thickBot="1" x14ac:dyDescent="0.35">
      <c r="A38" s="56" t="s">
        <v>54</v>
      </c>
      <c r="B38" s="37" t="s">
        <v>77</v>
      </c>
      <c r="C38" s="37" t="s">
        <v>23</v>
      </c>
      <c r="D38" s="38" t="s">
        <v>25</v>
      </c>
      <c r="E38" s="37" t="s">
        <v>24</v>
      </c>
      <c r="F38" s="38">
        <v>1</v>
      </c>
      <c r="G38" s="39">
        <v>10526.67</v>
      </c>
      <c r="H38" s="43"/>
      <c r="I38" s="41">
        <f t="shared" si="7"/>
        <v>10526.67</v>
      </c>
      <c r="J38" s="54">
        <f t="shared" si="5"/>
        <v>10526.67</v>
      </c>
      <c r="K38" s="45">
        <f t="shared" si="2"/>
        <v>126320.04000000001</v>
      </c>
      <c r="L38" s="55">
        <f t="shared" si="6"/>
        <v>136425.64320000002</v>
      </c>
      <c r="M38" s="53">
        <f t="shared" si="6"/>
        <v>147339.69465600004</v>
      </c>
    </row>
    <row r="39" spans="1:14" s="9" customFormat="1" ht="15" customHeight="1" thickBot="1" x14ac:dyDescent="0.35">
      <c r="A39" s="137" t="s">
        <v>27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9"/>
    </row>
    <row r="40" spans="1:14" s="13" customFormat="1" ht="16.149999999999999" customHeight="1" x14ac:dyDescent="0.3">
      <c r="A40" s="140" t="s">
        <v>28</v>
      </c>
      <c r="B40" s="141"/>
      <c r="C40" s="141"/>
      <c r="D40" s="141"/>
      <c r="E40" s="142"/>
      <c r="F40" s="33"/>
      <c r="G40" s="34"/>
      <c r="H40" s="35"/>
      <c r="I40" s="36"/>
      <c r="J40" s="46"/>
      <c r="K40" s="44"/>
      <c r="L40" s="49"/>
      <c r="M40" s="52"/>
    </row>
    <row r="41" spans="1:14" s="13" customFormat="1" ht="16.149999999999999" customHeight="1" x14ac:dyDescent="0.3">
      <c r="A41" s="148" t="s">
        <v>26</v>
      </c>
      <c r="B41" s="149"/>
      <c r="C41" s="149"/>
      <c r="D41" s="149"/>
      <c r="E41" s="150"/>
      <c r="F41" s="15"/>
      <c r="G41" s="16"/>
      <c r="H41" s="17"/>
      <c r="I41" s="18"/>
      <c r="J41" s="47"/>
      <c r="K41" s="18"/>
      <c r="L41" s="50"/>
      <c r="M41" s="19"/>
    </row>
    <row r="42" spans="1:14" s="13" customFormat="1" ht="16.149999999999999" customHeight="1" x14ac:dyDescent="0.3">
      <c r="A42" s="151" t="s">
        <v>60</v>
      </c>
      <c r="B42" s="152"/>
      <c r="C42" s="152"/>
      <c r="D42" s="152"/>
      <c r="E42" s="153"/>
      <c r="F42" s="15"/>
      <c r="G42" s="16"/>
      <c r="H42" s="17"/>
      <c r="I42" s="18"/>
      <c r="J42" s="47"/>
      <c r="K42" s="18"/>
      <c r="L42" s="50"/>
      <c r="M42" s="19"/>
    </row>
    <row r="43" spans="1:14" s="13" customFormat="1" ht="16.149999999999999" customHeight="1" x14ac:dyDescent="0.3">
      <c r="A43" s="148" t="s">
        <v>66</v>
      </c>
      <c r="B43" s="149"/>
      <c r="C43" s="149"/>
      <c r="D43" s="149"/>
      <c r="E43" s="150"/>
      <c r="F43" s="15"/>
      <c r="G43" s="16"/>
      <c r="H43" s="17"/>
      <c r="I43" s="16"/>
      <c r="J43" s="48"/>
      <c r="K43" s="16"/>
      <c r="L43" s="51"/>
      <c r="M43" s="16"/>
    </row>
    <row r="44" spans="1:14" s="13" customFormat="1" ht="16.149999999999999" customHeight="1" thickBot="1" x14ac:dyDescent="0.35">
      <c r="A44" s="143" t="s">
        <v>61</v>
      </c>
      <c r="B44" s="144"/>
      <c r="C44" s="144"/>
      <c r="D44" s="144"/>
      <c r="E44" s="145"/>
      <c r="F44" s="15"/>
      <c r="G44" s="16"/>
      <c r="H44" s="17"/>
      <c r="I44" s="18"/>
      <c r="J44" s="47"/>
      <c r="K44" s="45"/>
      <c r="L44" s="50"/>
      <c r="M44" s="53"/>
    </row>
    <row r="45" spans="1:14" s="13" customFormat="1" ht="15.75" customHeight="1" thickBot="1" x14ac:dyDescent="0.35">
      <c r="A45" s="154" t="s">
        <v>11</v>
      </c>
      <c r="B45" s="155"/>
      <c r="C45" s="155"/>
      <c r="D45" s="155"/>
      <c r="E45" s="155"/>
      <c r="F45" s="155"/>
      <c r="G45" s="155"/>
      <c r="H45" s="155"/>
      <c r="I45" s="156"/>
      <c r="J45" s="26">
        <f>SUM(J11:J44)</f>
        <v>342140.23017129931</v>
      </c>
      <c r="K45" s="26">
        <f>SUM(K11:K44)</f>
        <v>4105682.7620555907</v>
      </c>
      <c r="L45" s="26">
        <f>SUM(L11:L44)</f>
        <v>4434137.3830200387</v>
      </c>
      <c r="M45" s="26">
        <f>SUM(M11:M44)</f>
        <v>4788868.3736616429</v>
      </c>
    </row>
    <row r="46" spans="1:14" s="13" customFormat="1" ht="15.75" customHeight="1" thickBot="1" x14ac:dyDescent="0.35">
      <c r="A46" s="154" t="s">
        <v>33</v>
      </c>
      <c r="B46" s="155"/>
      <c r="C46" s="155"/>
      <c r="D46" s="155"/>
      <c r="E46" s="155"/>
      <c r="F46" s="155"/>
      <c r="G46" s="155"/>
      <c r="H46" s="155"/>
      <c r="I46" s="156"/>
      <c r="J46" s="27">
        <f>J45*14%</f>
        <v>47899.632223981906</v>
      </c>
      <c r="K46" s="27">
        <f>K45*14%</f>
        <v>574795.58668778278</v>
      </c>
      <c r="L46" s="27">
        <f>L45*14%</f>
        <v>620779.23362280545</v>
      </c>
      <c r="M46" s="27">
        <f>M45*14%</f>
        <v>670441.57231263001</v>
      </c>
      <c r="N46" s="12"/>
    </row>
    <row r="47" spans="1:14" s="13" customFormat="1" ht="15.75" customHeight="1" thickBot="1" x14ac:dyDescent="0.35">
      <c r="A47" s="157" t="s">
        <v>34</v>
      </c>
      <c r="B47" s="158"/>
      <c r="C47" s="158"/>
      <c r="D47" s="158"/>
      <c r="E47" s="158"/>
      <c r="F47" s="158"/>
      <c r="G47" s="158"/>
      <c r="H47" s="158"/>
      <c r="I47" s="159"/>
      <c r="J47" s="28">
        <f>SUM(J45:J46)</f>
        <v>390039.8623952812</v>
      </c>
      <c r="K47" s="28">
        <f>SUM(K45:K46)</f>
        <v>4680478.3487433735</v>
      </c>
      <c r="L47" s="28">
        <f>SUM(L45:L46)</f>
        <v>5054916.6166428439</v>
      </c>
      <c r="M47" s="28">
        <f>SUM(M45:M46)</f>
        <v>5459309.9459742727</v>
      </c>
      <c r="N47" s="12"/>
    </row>
    <row r="48" spans="1:14" x14ac:dyDescent="0.35">
      <c r="A48" s="7"/>
      <c r="B48" s="7"/>
      <c r="C48" s="7"/>
      <c r="D48" s="7"/>
      <c r="E48" s="7"/>
      <c r="F48" s="7"/>
      <c r="G48" s="7"/>
      <c r="K48" s="58">
        <f>SUM(K47:M47)</f>
        <v>15194704.911360491</v>
      </c>
    </row>
    <row r="49" spans="1:13" s="13" customFormat="1" ht="12" x14ac:dyDescent="0.3">
      <c r="A49" s="147" t="s">
        <v>35</v>
      </c>
      <c r="B49" s="147"/>
      <c r="C49" s="147"/>
      <c r="D49" s="147"/>
      <c r="E49" s="147"/>
      <c r="F49" s="147"/>
      <c r="G49" s="147"/>
      <c r="H49" s="147"/>
      <c r="I49" s="147"/>
      <c r="J49" s="147"/>
      <c r="K49" s="59">
        <f>15000000/36</f>
        <v>416666.66666666669</v>
      </c>
      <c r="L49" s="61">
        <f>K49*12</f>
        <v>5000000</v>
      </c>
      <c r="M49" s="12"/>
    </row>
    <row r="50" spans="1:13" s="13" customFormat="1" ht="12" x14ac:dyDescent="0.3">
      <c r="A50" s="147" t="s">
        <v>6</v>
      </c>
      <c r="B50" s="147"/>
      <c r="C50" s="147"/>
      <c r="D50" s="147"/>
      <c r="E50" s="147"/>
      <c r="F50" s="147"/>
      <c r="G50" s="147"/>
      <c r="H50" s="147"/>
      <c r="I50" s="147"/>
      <c r="J50" s="147"/>
      <c r="K50" s="59">
        <f>K49*108%</f>
        <v>450000.00000000006</v>
      </c>
      <c r="L50" s="61">
        <f>K50*12</f>
        <v>5400000.0000000009</v>
      </c>
      <c r="M50" s="12"/>
    </row>
    <row r="51" spans="1:13" s="13" customFormat="1" ht="12" x14ac:dyDescent="0.3">
      <c r="A51" s="146" t="s">
        <v>7</v>
      </c>
      <c r="B51" s="146"/>
      <c r="C51" s="146"/>
      <c r="D51" s="146"/>
      <c r="E51" s="146"/>
      <c r="F51" s="146"/>
      <c r="G51" s="146"/>
      <c r="H51" s="146"/>
      <c r="I51" s="146"/>
      <c r="J51" s="146"/>
      <c r="K51" s="59">
        <f>K50*108%</f>
        <v>486000.00000000012</v>
      </c>
      <c r="L51" s="61">
        <f>K51*12</f>
        <v>5832000.0000000019</v>
      </c>
      <c r="M51" s="12"/>
    </row>
    <row r="52" spans="1:13" s="13" customFormat="1" ht="12" x14ac:dyDescent="0.3">
      <c r="A52" s="146" t="s">
        <v>8</v>
      </c>
      <c r="B52" s="146"/>
      <c r="C52" s="146"/>
      <c r="D52" s="146"/>
      <c r="E52" s="146"/>
      <c r="F52" s="146"/>
      <c r="G52" s="146"/>
      <c r="H52" s="146"/>
      <c r="I52" s="146"/>
      <c r="J52" s="146"/>
      <c r="K52" s="59">
        <f>SUM(K49:K51)</f>
        <v>1352666.666666667</v>
      </c>
      <c r="L52" s="59">
        <f>SUM(L49:L51)</f>
        <v>16232000.000000002</v>
      </c>
      <c r="M52" s="12"/>
    </row>
    <row r="53" spans="1:13" s="13" customFormat="1" ht="12" x14ac:dyDescent="0.3">
      <c r="A53" s="21"/>
      <c r="B53" s="21"/>
      <c r="C53" s="21"/>
      <c r="D53" s="21"/>
      <c r="E53" s="21"/>
      <c r="F53" s="21"/>
      <c r="G53" s="21"/>
      <c r="H53" s="20"/>
      <c r="J53" s="23"/>
      <c r="K53" s="60"/>
      <c r="L53" s="23"/>
      <c r="M53" s="23"/>
    </row>
    <row r="54" spans="1:13" s="13" customFormat="1" ht="12" x14ac:dyDescent="0.3">
      <c r="A54" s="22" t="s">
        <v>12</v>
      </c>
      <c r="J54" s="23"/>
      <c r="K54" s="23"/>
      <c r="L54" s="23"/>
      <c r="M54" s="23"/>
    </row>
    <row r="55" spans="1:13" s="13" customFormat="1" ht="12" x14ac:dyDescent="0.3">
      <c r="A55" s="24" t="s">
        <v>13</v>
      </c>
    </row>
    <row r="56" spans="1:13" s="13" customFormat="1" ht="12" x14ac:dyDescent="0.3">
      <c r="A56" s="24" t="s">
        <v>14</v>
      </c>
    </row>
    <row r="57" spans="1:13" s="13" customFormat="1" ht="12" x14ac:dyDescent="0.3">
      <c r="A57" s="24" t="s">
        <v>15</v>
      </c>
    </row>
    <row r="58" spans="1:13" s="13" customFormat="1" ht="12" x14ac:dyDescent="0.3">
      <c r="A58" s="24" t="s">
        <v>21</v>
      </c>
    </row>
    <row r="59" spans="1:13" s="13" customFormat="1" ht="12" x14ac:dyDescent="0.3">
      <c r="A59" s="24" t="s">
        <v>16</v>
      </c>
    </row>
    <row r="60" spans="1:13" s="13" customFormat="1" ht="12" x14ac:dyDescent="0.3">
      <c r="A60" s="24" t="s">
        <v>17</v>
      </c>
    </row>
    <row r="61" spans="1:13" s="13" customFormat="1" ht="12" x14ac:dyDescent="0.3">
      <c r="A61" s="24" t="s">
        <v>18</v>
      </c>
    </row>
    <row r="62" spans="1:13" s="13" customFormat="1" ht="12" x14ac:dyDescent="0.3">
      <c r="A62" s="24" t="s">
        <v>19</v>
      </c>
    </row>
    <row r="63" spans="1:13" s="13" customFormat="1" ht="12" x14ac:dyDescent="0.3">
      <c r="A63" s="24" t="s">
        <v>20</v>
      </c>
    </row>
    <row r="64" spans="1:13" s="13" customFormat="1" ht="12" x14ac:dyDescent="0.3">
      <c r="A64" s="25"/>
      <c r="B64" s="25"/>
      <c r="C64" s="25"/>
      <c r="D64" s="25"/>
      <c r="E64" s="25"/>
      <c r="F64" s="25"/>
      <c r="G64" s="25"/>
      <c r="H64" s="20"/>
    </row>
    <row r="65" spans="1:14" x14ac:dyDescent="0.35">
      <c r="A65" s="7"/>
      <c r="B65" s="7"/>
      <c r="C65" s="7"/>
      <c r="D65" s="7"/>
      <c r="E65" s="7"/>
      <c r="F65" s="7"/>
      <c r="G65" s="7"/>
    </row>
    <row r="66" spans="1:14" x14ac:dyDescent="0.35">
      <c r="A66" s="7"/>
      <c r="B66" s="7"/>
      <c r="C66" s="7"/>
      <c r="D66" s="7"/>
      <c r="E66" s="7"/>
      <c r="F66" s="7"/>
      <c r="G66" s="7"/>
    </row>
    <row r="67" spans="1:14" x14ac:dyDescent="0.35">
      <c r="A67" s="7"/>
      <c r="B67" s="7"/>
      <c r="C67" s="7"/>
      <c r="D67" s="7"/>
      <c r="E67" s="7"/>
      <c r="F67" s="7"/>
      <c r="G67" s="7"/>
    </row>
    <row r="68" spans="1:14" s="6" customFormat="1" x14ac:dyDescent="0.35">
      <c r="A68" s="7"/>
      <c r="B68" s="7"/>
      <c r="C68" s="7"/>
      <c r="D68" s="7"/>
      <c r="E68" s="7"/>
      <c r="F68" s="7"/>
      <c r="G68" s="7"/>
      <c r="I68" s="4"/>
      <c r="J68" s="4"/>
      <c r="K68" s="4"/>
      <c r="L68" s="4"/>
      <c r="M68" s="4"/>
      <c r="N68" s="4"/>
    </row>
    <row r="69" spans="1:14" s="6" customFormat="1" x14ac:dyDescent="0.35">
      <c r="A69" s="7"/>
      <c r="B69" s="7"/>
      <c r="C69" s="7"/>
      <c r="D69" s="7"/>
      <c r="E69" s="7"/>
      <c r="F69" s="7"/>
      <c r="G69" s="7"/>
      <c r="I69" s="4"/>
      <c r="J69" s="4"/>
      <c r="K69" s="4"/>
      <c r="L69" s="4"/>
      <c r="M69" s="4"/>
      <c r="N69" s="4"/>
    </row>
    <row r="70" spans="1:14" s="6" customFormat="1" x14ac:dyDescent="0.35">
      <c r="A70" s="7"/>
      <c r="B70" s="7"/>
      <c r="C70" s="7"/>
      <c r="D70" s="7"/>
      <c r="E70" s="7"/>
      <c r="F70" s="7"/>
      <c r="G70" s="7"/>
      <c r="I70" s="4"/>
      <c r="J70" s="4"/>
      <c r="K70" s="4"/>
      <c r="L70" s="4"/>
      <c r="M70" s="4"/>
      <c r="N70" s="4"/>
    </row>
    <row r="71" spans="1:14" s="6" customFormat="1" x14ac:dyDescent="0.35">
      <c r="A71" s="7"/>
      <c r="B71" s="7"/>
      <c r="C71" s="7"/>
      <c r="D71" s="7"/>
      <c r="E71" s="7"/>
      <c r="F71" s="7"/>
      <c r="G71" s="7"/>
      <c r="I71" s="4"/>
      <c r="J71" s="4"/>
      <c r="K71" s="4"/>
      <c r="L71" s="4"/>
      <c r="M71" s="4"/>
      <c r="N71" s="4"/>
    </row>
    <row r="72" spans="1:14" s="6" customFormat="1" x14ac:dyDescent="0.35">
      <c r="A72" s="7"/>
      <c r="B72" s="7"/>
      <c r="C72" s="7"/>
      <c r="D72" s="7"/>
      <c r="E72" s="7"/>
      <c r="F72" s="7"/>
      <c r="G72" s="7"/>
      <c r="I72" s="4"/>
      <c r="J72" s="4"/>
      <c r="K72" s="4"/>
      <c r="L72" s="4"/>
      <c r="M72" s="4"/>
      <c r="N72" s="4"/>
    </row>
    <row r="73" spans="1:14" s="6" customFormat="1" x14ac:dyDescent="0.35">
      <c r="A73" s="7"/>
      <c r="B73" s="7"/>
      <c r="C73" s="7"/>
      <c r="D73" s="7"/>
      <c r="E73" s="7"/>
      <c r="F73" s="7"/>
      <c r="G73" s="7"/>
      <c r="I73" s="4"/>
      <c r="J73" s="4"/>
      <c r="K73" s="4"/>
      <c r="L73" s="4"/>
      <c r="M73" s="4"/>
      <c r="N73" s="4"/>
    </row>
    <row r="74" spans="1:14" s="6" customFormat="1" x14ac:dyDescent="0.35">
      <c r="A74" s="7"/>
      <c r="B74" s="7"/>
      <c r="C74" s="7"/>
      <c r="D74" s="7"/>
      <c r="E74" s="7"/>
      <c r="F74" s="7"/>
      <c r="G74" s="7"/>
      <c r="I74" s="4"/>
      <c r="J74" s="4"/>
      <c r="K74" s="4"/>
      <c r="L74" s="4"/>
      <c r="M74" s="4"/>
      <c r="N74" s="4"/>
    </row>
    <row r="75" spans="1:14" s="6" customFormat="1" x14ac:dyDescent="0.35">
      <c r="A75" s="7"/>
      <c r="B75" s="7"/>
      <c r="C75" s="7"/>
      <c r="D75" s="7"/>
      <c r="E75" s="7"/>
      <c r="F75" s="7"/>
      <c r="G75" s="7"/>
      <c r="I75" s="4"/>
      <c r="J75" s="4"/>
      <c r="K75" s="4"/>
      <c r="L75" s="4"/>
      <c r="M75" s="4"/>
      <c r="N75" s="4"/>
    </row>
    <row r="76" spans="1:14" s="6" customFormat="1" x14ac:dyDescent="0.35">
      <c r="A76" s="8"/>
      <c r="B76" s="1"/>
      <c r="C76" s="1"/>
      <c r="E76" s="4"/>
      <c r="G76" s="4"/>
      <c r="I76" s="4"/>
      <c r="J76" s="4"/>
      <c r="K76" s="4"/>
      <c r="L76" s="4"/>
      <c r="M76" s="4"/>
      <c r="N76" s="4"/>
    </row>
  </sheetData>
  <mergeCells count="21">
    <mergeCell ref="A42:E42"/>
    <mergeCell ref="A1:A7"/>
    <mergeCell ref="B1:H7"/>
    <mergeCell ref="I1:M7"/>
    <mergeCell ref="A9:M9"/>
    <mergeCell ref="A10:M10"/>
    <mergeCell ref="A11:A12"/>
    <mergeCell ref="A13:A14"/>
    <mergeCell ref="A28:M28"/>
    <mergeCell ref="A39:M39"/>
    <mergeCell ref="A40:E40"/>
    <mergeCell ref="A41:E41"/>
    <mergeCell ref="A50:J50"/>
    <mergeCell ref="A51:J51"/>
    <mergeCell ref="A52:J52"/>
    <mergeCell ref="A43:E43"/>
    <mergeCell ref="A44:E44"/>
    <mergeCell ref="A45:I45"/>
    <mergeCell ref="A46:I46"/>
    <mergeCell ref="A47:I47"/>
    <mergeCell ref="A49:J49"/>
  </mergeCells>
  <pageMargins left="0.23622047244094491" right="0.23622047244094491" top="0.74803149606299213" bottom="0.74803149606299213" header="0.31496062992125984" footer="0.31496062992125984"/>
  <pageSetup paperSize="9" scale="72" fitToHeight="0" orientation="landscape" r:id="rId1"/>
  <rowBreaks count="1" manualBreakCount="1">
    <brk id="27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Proposed Compliment</vt:lpstr>
      <vt:lpstr>Current Compliment</vt:lpstr>
      <vt:lpstr>Current Compliment (3)</vt:lpstr>
      <vt:lpstr>Current Compliment (2)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Belinda Khumalo</dc:creator>
  <cp:lastModifiedBy>Ayanda Nhlapho</cp:lastModifiedBy>
  <cp:lastPrinted>2021-03-28T16:08:11Z</cp:lastPrinted>
  <dcterms:created xsi:type="dcterms:W3CDTF">2013-06-27T06:10:04Z</dcterms:created>
  <dcterms:modified xsi:type="dcterms:W3CDTF">2021-03-31T09:48:26Z</dcterms:modified>
</cp:coreProperties>
</file>